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0" documentId="8_{64C515BF-5375-46F6-8CC3-A1E16941BF9F}" xr6:coauthVersionLast="47" xr6:coauthVersionMax="47" xr10:uidLastSave="{00000000-0000-0000-0000-000000000000}"/>
  <bookViews>
    <workbookView xWindow="-108" yWindow="-108" windowWidth="23256" windowHeight="12456" xr2:uid="{A7EFE993-64B2-4056-92ED-865375573AAA}"/>
  </bookViews>
  <sheets>
    <sheet name="Vår_4" sheetId="1" r:id="rId1"/>
    <sheet name="Sammendrag 2025" sheetId="2" r:id="rId2"/>
  </sheets>
  <externalReferences>
    <externalReference r:id="rId3"/>
  </externalReferences>
  <definedNames>
    <definedName name="_xlnm._FilterDatabase" localSheetId="1" hidden="1">'Sammendrag 2025'!$A$5:$AJ$39</definedName>
    <definedName name="_xlnm._FilterDatabase" localSheetId="0" hidden="1">Vår_4!$A$5:$AS$40</definedName>
    <definedName name="Ja" localSheetId="1">'Sammendrag 2025'!#REF!</definedName>
    <definedName name="Ja">#REF!</definedName>
    <definedName name="_xlnm.Print_Area" localSheetId="1">'Sammendrag 2025'!$A$1:$Z$26</definedName>
    <definedName name="_xlnm.Print_Area" localSheetId="0">Vår_4!$A$1:$O$23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2" l="1"/>
  <c r="K39" i="2"/>
  <c r="J39" i="2"/>
  <c r="I39" i="2"/>
  <c r="L38" i="2"/>
  <c r="K38" i="2"/>
  <c r="J38" i="2"/>
  <c r="I38" i="2"/>
  <c r="A38" i="2"/>
  <c r="L37" i="2"/>
  <c r="K37" i="2"/>
  <c r="J37" i="2"/>
  <c r="I37" i="2"/>
  <c r="AG37" i="2" s="1"/>
  <c r="A37" i="2"/>
  <c r="L36" i="2"/>
  <c r="K36" i="2"/>
  <c r="AG36" i="2" s="1"/>
  <c r="J36" i="2"/>
  <c r="I36" i="2"/>
  <c r="A36" i="2"/>
  <c r="L35" i="2"/>
  <c r="K35" i="2"/>
  <c r="J35" i="2"/>
  <c r="AD35" i="2" s="1"/>
  <c r="I35" i="2"/>
  <c r="A35" i="2"/>
  <c r="L34" i="2"/>
  <c r="K34" i="2"/>
  <c r="J34" i="2"/>
  <c r="I34" i="2"/>
  <c r="A34" i="2"/>
  <c r="L33" i="2"/>
  <c r="K33" i="2"/>
  <c r="AD33" i="2" s="1"/>
  <c r="J33" i="2"/>
  <c r="I33" i="2"/>
  <c r="A33" i="2"/>
  <c r="L32" i="2"/>
  <c r="K32" i="2"/>
  <c r="J32" i="2"/>
  <c r="I32" i="2"/>
  <c r="A32" i="2"/>
  <c r="L31" i="2"/>
  <c r="K31" i="2"/>
  <c r="J31" i="2"/>
  <c r="I31" i="2"/>
  <c r="A31" i="2"/>
  <c r="L30" i="2"/>
  <c r="K30" i="2"/>
  <c r="J30" i="2"/>
  <c r="AI30" i="2" s="1"/>
  <c r="I30" i="2"/>
  <c r="A30" i="2"/>
  <c r="L29" i="2"/>
  <c r="K29" i="2"/>
  <c r="J29" i="2"/>
  <c r="I29" i="2"/>
  <c r="AG29" i="2" s="1"/>
  <c r="A29" i="2"/>
  <c r="L28" i="2"/>
  <c r="K28" i="2"/>
  <c r="J28" i="2"/>
  <c r="I28" i="2"/>
  <c r="A28" i="2"/>
  <c r="L27" i="2"/>
  <c r="K27" i="2"/>
  <c r="J27" i="2"/>
  <c r="I27" i="2"/>
  <c r="A27" i="2"/>
  <c r="L26" i="2"/>
  <c r="K26" i="2"/>
  <c r="J26" i="2"/>
  <c r="I26" i="2"/>
  <c r="AD26" i="2" s="1"/>
  <c r="A26" i="2"/>
  <c r="L25" i="2"/>
  <c r="K25" i="2"/>
  <c r="J25" i="2"/>
  <c r="I25" i="2"/>
  <c r="A25" i="2"/>
  <c r="L24" i="2"/>
  <c r="K24" i="2"/>
  <c r="J24" i="2"/>
  <c r="I24" i="2"/>
  <c r="AC24" i="2" s="1"/>
  <c r="A24" i="2"/>
  <c r="L23" i="2"/>
  <c r="K23" i="2"/>
  <c r="J23" i="2"/>
  <c r="I23" i="2"/>
  <c r="AC23" i="2" s="1"/>
  <c r="A23" i="2"/>
  <c r="L22" i="2"/>
  <c r="Z22" i="2" s="1"/>
  <c r="K22" i="2"/>
  <c r="J22" i="2"/>
  <c r="I22" i="2"/>
  <c r="A22" i="2"/>
  <c r="L21" i="2"/>
  <c r="K21" i="2"/>
  <c r="J21" i="2"/>
  <c r="I21" i="2"/>
  <c r="A21" i="2"/>
  <c r="L20" i="2"/>
  <c r="K20" i="2"/>
  <c r="J20" i="2"/>
  <c r="I20" i="2"/>
  <c r="A20" i="2"/>
  <c r="L19" i="2"/>
  <c r="K19" i="2"/>
  <c r="J19" i="2"/>
  <c r="I19" i="2"/>
  <c r="A19" i="2"/>
  <c r="L18" i="2"/>
  <c r="K18" i="2"/>
  <c r="J18" i="2"/>
  <c r="I18" i="2"/>
  <c r="A18" i="2"/>
  <c r="L17" i="2"/>
  <c r="K17" i="2"/>
  <c r="J17" i="2"/>
  <c r="I17" i="2"/>
  <c r="AD17" i="2" s="1"/>
  <c r="A17" i="2"/>
  <c r="L16" i="2"/>
  <c r="K16" i="2"/>
  <c r="J16" i="2"/>
  <c r="I16" i="2"/>
  <c r="A16" i="2"/>
  <c r="L15" i="2"/>
  <c r="K15" i="2"/>
  <c r="J15" i="2"/>
  <c r="I15" i="2"/>
  <c r="A15" i="2"/>
  <c r="L14" i="2"/>
  <c r="K14" i="2"/>
  <c r="J14" i="2"/>
  <c r="I14" i="2"/>
  <c r="A14" i="2"/>
  <c r="L13" i="2"/>
  <c r="K13" i="2"/>
  <c r="J13" i="2"/>
  <c r="I13" i="2"/>
  <c r="A13" i="2"/>
  <c r="L12" i="2"/>
  <c r="K12" i="2"/>
  <c r="J12" i="2"/>
  <c r="I12" i="2"/>
  <c r="AF12" i="2" s="1"/>
  <c r="A12" i="2"/>
  <c r="L11" i="2"/>
  <c r="K11" i="2"/>
  <c r="J11" i="2"/>
  <c r="I11" i="2"/>
  <c r="A11" i="2"/>
  <c r="L10" i="2"/>
  <c r="K10" i="2"/>
  <c r="J10" i="2"/>
  <c r="I10" i="2"/>
  <c r="A10" i="2"/>
  <c r="L9" i="2"/>
  <c r="K9" i="2"/>
  <c r="J9" i="2"/>
  <c r="I9" i="2"/>
  <c r="AC9" i="2" s="1"/>
  <c r="A9" i="2"/>
  <c r="L8" i="2"/>
  <c r="AC8" i="2" s="1"/>
  <c r="K8" i="2"/>
  <c r="J8" i="2"/>
  <c r="I8" i="2"/>
  <c r="A8" i="2"/>
  <c r="L7" i="2"/>
  <c r="K7" i="2"/>
  <c r="J7" i="2"/>
  <c r="I7" i="2"/>
  <c r="AB7" i="2" s="1"/>
  <c r="A7" i="2"/>
  <c r="L6" i="2"/>
  <c r="K6" i="2"/>
  <c r="J6" i="2"/>
  <c r="I6" i="2"/>
  <c r="AI6" i="2" s="1"/>
  <c r="A6" i="2"/>
  <c r="AP40" i="1"/>
  <c r="AO40" i="1"/>
  <c r="AQ40" i="1" s="1"/>
  <c r="AN40" i="1"/>
  <c r="AL40" i="1"/>
  <c r="AK40" i="1"/>
  <c r="AM40" i="1" s="1"/>
  <c r="AJ40" i="1"/>
  <c r="AH40" i="1"/>
  <c r="AG40" i="1"/>
  <c r="AI40" i="1" s="1"/>
  <c r="AF40" i="1"/>
  <c r="AE40" i="1"/>
  <c r="AD40" i="1"/>
  <c r="AC40" i="1"/>
  <c r="AB40" i="1"/>
  <c r="N40" i="1"/>
  <c r="M40" i="1"/>
  <c r="L40" i="1"/>
  <c r="J40" i="1"/>
  <c r="AQ39" i="1"/>
  <c r="AP39" i="1"/>
  <c r="L39" i="1" s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N39" i="1"/>
  <c r="M39" i="1"/>
  <c r="J39" i="1"/>
  <c r="AP38" i="1"/>
  <c r="AO38" i="1"/>
  <c r="AQ38" i="1" s="1"/>
  <c r="AN38" i="1"/>
  <c r="AL38" i="1"/>
  <c r="AK38" i="1"/>
  <c r="AM38" i="1" s="1"/>
  <c r="AJ38" i="1"/>
  <c r="AI38" i="1"/>
  <c r="AH38" i="1"/>
  <c r="AG38" i="1"/>
  <c r="AF38" i="1"/>
  <c r="AE38" i="1"/>
  <c r="AD38" i="1"/>
  <c r="AC38" i="1"/>
  <c r="AB38" i="1"/>
  <c r="N38" i="1"/>
  <c r="M38" i="1"/>
  <c r="L38" i="1"/>
  <c r="AP37" i="1"/>
  <c r="AO37" i="1"/>
  <c r="AQ37" i="1" s="1"/>
  <c r="L37" i="1" s="1"/>
  <c r="AN37" i="1"/>
  <c r="AL37" i="1"/>
  <c r="AK37" i="1"/>
  <c r="AM37" i="1" s="1"/>
  <c r="AJ37" i="1"/>
  <c r="AH37" i="1"/>
  <c r="AG37" i="1"/>
  <c r="AI37" i="1" s="1"/>
  <c r="AF37" i="1"/>
  <c r="AD37" i="1"/>
  <c r="AC37" i="1"/>
  <c r="AE37" i="1" s="1"/>
  <c r="AB37" i="1"/>
  <c r="N37" i="1"/>
  <c r="M37" i="1"/>
  <c r="J37" i="1"/>
  <c r="AP36" i="1"/>
  <c r="AO36" i="1"/>
  <c r="AQ36" i="1" s="1"/>
  <c r="AN36" i="1"/>
  <c r="L36" i="1" s="1"/>
  <c r="AL36" i="1"/>
  <c r="AK36" i="1"/>
  <c r="AM36" i="1" s="1"/>
  <c r="AJ36" i="1"/>
  <c r="AH36" i="1"/>
  <c r="AG36" i="1"/>
  <c r="AI36" i="1" s="1"/>
  <c r="AF36" i="1"/>
  <c r="AD36" i="1"/>
  <c r="AC36" i="1"/>
  <c r="AE36" i="1" s="1"/>
  <c r="AB36" i="1"/>
  <c r="N36" i="1"/>
  <c r="M36" i="1"/>
  <c r="J36" i="1"/>
  <c r="AP35" i="1"/>
  <c r="L35" i="1" s="1"/>
  <c r="AO35" i="1"/>
  <c r="AQ35" i="1" s="1"/>
  <c r="AN35" i="1"/>
  <c r="AL35" i="1"/>
  <c r="AK35" i="1"/>
  <c r="AM35" i="1" s="1"/>
  <c r="AJ35" i="1"/>
  <c r="AH35" i="1"/>
  <c r="AG35" i="1"/>
  <c r="AI35" i="1" s="1"/>
  <c r="AF35" i="1"/>
  <c r="AD35" i="1"/>
  <c r="AC35" i="1"/>
  <c r="AE35" i="1" s="1"/>
  <c r="AB35" i="1"/>
  <c r="N35" i="1"/>
  <c r="M35" i="1"/>
  <c r="J35" i="1"/>
  <c r="AP34" i="1"/>
  <c r="AO34" i="1"/>
  <c r="AQ34" i="1" s="1"/>
  <c r="AN34" i="1"/>
  <c r="AL34" i="1"/>
  <c r="AK34" i="1"/>
  <c r="AM34" i="1" s="1"/>
  <c r="AJ34" i="1"/>
  <c r="AH34" i="1"/>
  <c r="AG34" i="1"/>
  <c r="AI34" i="1" s="1"/>
  <c r="AF34" i="1"/>
  <c r="AD34" i="1"/>
  <c r="AC34" i="1"/>
  <c r="AE34" i="1" s="1"/>
  <c r="AB34" i="1"/>
  <c r="N34" i="1"/>
  <c r="M34" i="1"/>
  <c r="L34" i="1"/>
  <c r="J34" i="1"/>
  <c r="AP33" i="1"/>
  <c r="AO33" i="1"/>
  <c r="AQ33" i="1" s="1"/>
  <c r="AN33" i="1"/>
  <c r="AL33" i="1"/>
  <c r="AK33" i="1"/>
  <c r="AM33" i="1" s="1"/>
  <c r="AJ33" i="1"/>
  <c r="AH33" i="1"/>
  <c r="AG33" i="1"/>
  <c r="AI33" i="1" s="1"/>
  <c r="AF33" i="1"/>
  <c r="AD33" i="1"/>
  <c r="AC33" i="1"/>
  <c r="AE33" i="1" s="1"/>
  <c r="AB33" i="1"/>
  <c r="N33" i="1"/>
  <c r="M33" i="1"/>
  <c r="L33" i="1"/>
  <c r="J33" i="1"/>
  <c r="AP32" i="1"/>
  <c r="L32" i="1" s="1"/>
  <c r="AO32" i="1"/>
  <c r="AQ32" i="1" s="1"/>
  <c r="AN32" i="1"/>
  <c r="AL32" i="1"/>
  <c r="AK32" i="1"/>
  <c r="AM32" i="1" s="1"/>
  <c r="AJ32" i="1"/>
  <c r="AH32" i="1"/>
  <c r="AG32" i="1"/>
  <c r="AI32" i="1" s="1"/>
  <c r="AF32" i="1"/>
  <c r="AD32" i="1"/>
  <c r="AC32" i="1"/>
  <c r="AE32" i="1" s="1"/>
  <c r="AB32" i="1"/>
  <c r="N32" i="1"/>
  <c r="M32" i="1"/>
  <c r="J32" i="1"/>
  <c r="AP31" i="1"/>
  <c r="AO31" i="1"/>
  <c r="AQ31" i="1" s="1"/>
  <c r="L31" i="1" s="1"/>
  <c r="AN31" i="1"/>
  <c r="AL31" i="1"/>
  <c r="AK31" i="1"/>
  <c r="AM31" i="1" s="1"/>
  <c r="AJ31" i="1"/>
  <c r="AH31" i="1"/>
  <c r="AG31" i="1"/>
  <c r="AI31" i="1" s="1"/>
  <c r="AF31" i="1"/>
  <c r="AD31" i="1"/>
  <c r="AC31" i="1"/>
  <c r="AE31" i="1" s="1"/>
  <c r="AB31" i="1"/>
  <c r="N31" i="1"/>
  <c r="M31" i="1"/>
  <c r="J31" i="1"/>
  <c r="AP30" i="1"/>
  <c r="AO30" i="1"/>
  <c r="AQ30" i="1" s="1"/>
  <c r="L30" i="1" s="1"/>
  <c r="AN30" i="1"/>
  <c r="AL30" i="1"/>
  <c r="AK30" i="1"/>
  <c r="AM30" i="1" s="1"/>
  <c r="AJ30" i="1"/>
  <c r="AH30" i="1"/>
  <c r="AG30" i="1"/>
  <c r="AI30" i="1" s="1"/>
  <c r="AF30" i="1"/>
  <c r="AD30" i="1"/>
  <c r="AC30" i="1"/>
  <c r="AE30" i="1" s="1"/>
  <c r="AB30" i="1"/>
  <c r="N30" i="1"/>
  <c r="M30" i="1"/>
  <c r="J30" i="1"/>
  <c r="AP29" i="1"/>
  <c r="AO29" i="1"/>
  <c r="AQ29" i="1" s="1"/>
  <c r="L29" i="1" s="1"/>
  <c r="AN29" i="1"/>
  <c r="AL29" i="1"/>
  <c r="AK29" i="1"/>
  <c r="AM29" i="1" s="1"/>
  <c r="AJ29" i="1"/>
  <c r="AH29" i="1"/>
  <c r="AG29" i="1"/>
  <c r="AI29" i="1" s="1"/>
  <c r="AF29" i="1"/>
  <c r="AD29" i="1"/>
  <c r="AC29" i="1"/>
  <c r="AE29" i="1" s="1"/>
  <c r="AB29" i="1"/>
  <c r="N29" i="1"/>
  <c r="M29" i="1"/>
  <c r="J29" i="1"/>
  <c r="AP28" i="1"/>
  <c r="L28" i="1" s="1"/>
  <c r="AO28" i="1"/>
  <c r="AQ28" i="1" s="1"/>
  <c r="AN28" i="1"/>
  <c r="AL28" i="1"/>
  <c r="AK28" i="1"/>
  <c r="AM28" i="1" s="1"/>
  <c r="AJ28" i="1"/>
  <c r="AH28" i="1"/>
  <c r="AG28" i="1"/>
  <c r="AI28" i="1" s="1"/>
  <c r="AF28" i="1"/>
  <c r="AD28" i="1"/>
  <c r="AC28" i="1"/>
  <c r="AE28" i="1" s="1"/>
  <c r="AB28" i="1"/>
  <c r="N28" i="1"/>
  <c r="M28" i="1"/>
  <c r="J28" i="1"/>
  <c r="AP27" i="1"/>
  <c r="AO27" i="1"/>
  <c r="AQ27" i="1" s="1"/>
  <c r="AN27" i="1"/>
  <c r="AL27" i="1"/>
  <c r="AK27" i="1"/>
  <c r="AM27" i="1" s="1"/>
  <c r="AJ27" i="1"/>
  <c r="AH27" i="1"/>
  <c r="AG27" i="1"/>
  <c r="AI27" i="1" s="1"/>
  <c r="AF27" i="1"/>
  <c r="AD27" i="1"/>
  <c r="AC27" i="1"/>
  <c r="AE27" i="1" s="1"/>
  <c r="AB27" i="1"/>
  <c r="N27" i="1"/>
  <c r="M27" i="1"/>
  <c r="L27" i="1"/>
  <c r="J27" i="1"/>
  <c r="AP26" i="1"/>
  <c r="AO26" i="1"/>
  <c r="AQ26" i="1" s="1"/>
  <c r="AN26" i="1"/>
  <c r="AL26" i="1"/>
  <c r="AK26" i="1"/>
  <c r="AM26" i="1" s="1"/>
  <c r="AJ26" i="1"/>
  <c r="AH26" i="1"/>
  <c r="AG26" i="1"/>
  <c r="AI26" i="1" s="1"/>
  <c r="AF26" i="1"/>
  <c r="AD26" i="1"/>
  <c r="AC26" i="1"/>
  <c r="AE26" i="1" s="1"/>
  <c r="AB26" i="1"/>
  <c r="N26" i="1"/>
  <c r="M26" i="1"/>
  <c r="L26" i="1"/>
  <c r="J26" i="1"/>
  <c r="AP25" i="1"/>
  <c r="AO25" i="1"/>
  <c r="AQ25" i="1" s="1"/>
  <c r="AN25" i="1"/>
  <c r="AL25" i="1"/>
  <c r="AK25" i="1"/>
  <c r="AM25" i="1" s="1"/>
  <c r="AJ25" i="1"/>
  <c r="AH25" i="1"/>
  <c r="AG25" i="1"/>
  <c r="AI25" i="1" s="1"/>
  <c r="AF25" i="1"/>
  <c r="AD25" i="1"/>
  <c r="AC25" i="1"/>
  <c r="AE25" i="1" s="1"/>
  <c r="AB25" i="1"/>
  <c r="N25" i="1"/>
  <c r="M25" i="1"/>
  <c r="L25" i="1"/>
  <c r="J25" i="1"/>
  <c r="AP24" i="1"/>
  <c r="AO24" i="1"/>
  <c r="AQ24" i="1" s="1"/>
  <c r="AN24" i="1"/>
  <c r="AL24" i="1"/>
  <c r="AK24" i="1"/>
  <c r="AM24" i="1" s="1"/>
  <c r="AJ24" i="1"/>
  <c r="AH24" i="1"/>
  <c r="AG24" i="1"/>
  <c r="AI24" i="1" s="1"/>
  <c r="AF24" i="1"/>
  <c r="AD24" i="1"/>
  <c r="AC24" i="1"/>
  <c r="AE24" i="1" s="1"/>
  <c r="AB24" i="1"/>
  <c r="N24" i="1"/>
  <c r="M24" i="1"/>
  <c r="L24" i="1"/>
  <c r="J24" i="1"/>
  <c r="AP23" i="1"/>
  <c r="AO23" i="1"/>
  <c r="AQ23" i="1" s="1"/>
  <c r="AN23" i="1"/>
  <c r="AL23" i="1"/>
  <c r="AK23" i="1"/>
  <c r="AM23" i="1" s="1"/>
  <c r="AJ23" i="1"/>
  <c r="AH23" i="1"/>
  <c r="AG23" i="1"/>
  <c r="AI23" i="1" s="1"/>
  <c r="AF23" i="1"/>
  <c r="AD23" i="1"/>
  <c r="AC23" i="1"/>
  <c r="AE23" i="1" s="1"/>
  <c r="AB23" i="1"/>
  <c r="N23" i="1"/>
  <c r="M23" i="1"/>
  <c r="L23" i="1"/>
  <c r="J23" i="1"/>
  <c r="AP22" i="1"/>
  <c r="AO22" i="1"/>
  <c r="AQ22" i="1" s="1"/>
  <c r="AN22" i="1"/>
  <c r="AL22" i="1"/>
  <c r="AK22" i="1"/>
  <c r="AM22" i="1" s="1"/>
  <c r="AJ22" i="1"/>
  <c r="AH22" i="1"/>
  <c r="AG22" i="1"/>
  <c r="AI22" i="1" s="1"/>
  <c r="AF22" i="1"/>
  <c r="AD22" i="1"/>
  <c r="AC22" i="1"/>
  <c r="AE22" i="1" s="1"/>
  <c r="AB22" i="1"/>
  <c r="N22" i="1"/>
  <c r="M22" i="1"/>
  <c r="L22" i="1"/>
  <c r="J22" i="1"/>
  <c r="AP21" i="1"/>
  <c r="AO21" i="1"/>
  <c r="AQ21" i="1" s="1"/>
  <c r="AN21" i="1"/>
  <c r="AL21" i="1"/>
  <c r="AK21" i="1"/>
  <c r="AM21" i="1" s="1"/>
  <c r="AJ21" i="1"/>
  <c r="AH21" i="1"/>
  <c r="AG21" i="1"/>
  <c r="AI21" i="1" s="1"/>
  <c r="AF21" i="1"/>
  <c r="AD21" i="1"/>
  <c r="AC21" i="1"/>
  <c r="AE21" i="1" s="1"/>
  <c r="AB21" i="1"/>
  <c r="N21" i="1"/>
  <c r="M21" i="1"/>
  <c r="L21" i="1"/>
  <c r="J21" i="1"/>
  <c r="AP20" i="1"/>
  <c r="AO20" i="1"/>
  <c r="AQ20" i="1" s="1"/>
  <c r="AN20" i="1"/>
  <c r="AL20" i="1"/>
  <c r="AK20" i="1"/>
  <c r="AM20" i="1" s="1"/>
  <c r="AJ20" i="1"/>
  <c r="AH20" i="1"/>
  <c r="AG20" i="1"/>
  <c r="AI20" i="1" s="1"/>
  <c r="AF20" i="1"/>
  <c r="AD20" i="1"/>
  <c r="AC20" i="1"/>
  <c r="AE20" i="1" s="1"/>
  <c r="AB20" i="1"/>
  <c r="N20" i="1"/>
  <c r="M20" i="1"/>
  <c r="L20" i="1"/>
  <c r="J20" i="1"/>
  <c r="AP19" i="1"/>
  <c r="AO19" i="1"/>
  <c r="AQ19" i="1" s="1"/>
  <c r="AN19" i="1"/>
  <c r="AL19" i="1"/>
  <c r="AK19" i="1"/>
  <c r="AM19" i="1" s="1"/>
  <c r="AJ19" i="1"/>
  <c r="AH19" i="1"/>
  <c r="AG19" i="1"/>
  <c r="AI19" i="1" s="1"/>
  <c r="AF19" i="1"/>
  <c r="AD19" i="1"/>
  <c r="AC19" i="1"/>
  <c r="AE19" i="1" s="1"/>
  <c r="AB19" i="1"/>
  <c r="N19" i="1"/>
  <c r="M19" i="1"/>
  <c r="L19" i="1"/>
  <c r="J19" i="1"/>
  <c r="AP18" i="1"/>
  <c r="AO18" i="1"/>
  <c r="AQ18" i="1" s="1"/>
  <c r="AN18" i="1"/>
  <c r="AL18" i="1"/>
  <c r="AK18" i="1"/>
  <c r="AM18" i="1" s="1"/>
  <c r="AJ18" i="1"/>
  <c r="AH18" i="1"/>
  <c r="AG18" i="1"/>
  <c r="AI18" i="1" s="1"/>
  <c r="AF18" i="1"/>
  <c r="AD18" i="1"/>
  <c r="AC18" i="1"/>
  <c r="AE18" i="1" s="1"/>
  <c r="AB18" i="1"/>
  <c r="N18" i="1"/>
  <c r="M18" i="1"/>
  <c r="L18" i="1"/>
  <c r="J18" i="1"/>
  <c r="AP17" i="1"/>
  <c r="AO17" i="1"/>
  <c r="AQ17" i="1" s="1"/>
  <c r="L17" i="1" s="1"/>
  <c r="AN17" i="1"/>
  <c r="AL17" i="1"/>
  <c r="AK17" i="1"/>
  <c r="AM17" i="1" s="1"/>
  <c r="AJ17" i="1"/>
  <c r="AH17" i="1"/>
  <c r="AG17" i="1"/>
  <c r="AI17" i="1" s="1"/>
  <c r="AF17" i="1"/>
  <c r="AD17" i="1"/>
  <c r="AC17" i="1"/>
  <c r="AE17" i="1" s="1"/>
  <c r="AB17" i="1"/>
  <c r="N17" i="1"/>
  <c r="M17" i="1"/>
  <c r="J17" i="1"/>
  <c r="AP16" i="1"/>
  <c r="L16" i="1" s="1"/>
  <c r="AO16" i="1"/>
  <c r="AQ16" i="1" s="1"/>
  <c r="AN16" i="1"/>
  <c r="AL16" i="1"/>
  <c r="AK16" i="1"/>
  <c r="AM16" i="1" s="1"/>
  <c r="AJ16" i="1"/>
  <c r="AH16" i="1"/>
  <c r="AG16" i="1"/>
  <c r="AI16" i="1" s="1"/>
  <c r="AF16" i="1"/>
  <c r="AD16" i="1"/>
  <c r="AC16" i="1"/>
  <c r="AE16" i="1" s="1"/>
  <c r="AB16" i="1"/>
  <c r="N16" i="1"/>
  <c r="M16" i="1"/>
  <c r="J16" i="1"/>
  <c r="AP15" i="1"/>
  <c r="AO15" i="1"/>
  <c r="AQ15" i="1" s="1"/>
  <c r="L15" i="1" s="1"/>
  <c r="AN15" i="1"/>
  <c r="AL15" i="1"/>
  <c r="AK15" i="1"/>
  <c r="AM15" i="1" s="1"/>
  <c r="AJ15" i="1"/>
  <c r="AH15" i="1"/>
  <c r="AG15" i="1"/>
  <c r="AI15" i="1" s="1"/>
  <c r="AF15" i="1"/>
  <c r="AD15" i="1"/>
  <c r="AC15" i="1"/>
  <c r="AE15" i="1" s="1"/>
  <c r="AB15" i="1"/>
  <c r="N15" i="1"/>
  <c r="J15" i="1"/>
  <c r="AP14" i="1"/>
  <c r="AO14" i="1"/>
  <c r="AQ14" i="1" s="1"/>
  <c r="AN14" i="1"/>
  <c r="AL14" i="1"/>
  <c r="AK14" i="1"/>
  <c r="AM14" i="1" s="1"/>
  <c r="AJ14" i="1"/>
  <c r="AH14" i="1"/>
  <c r="AG14" i="1"/>
  <c r="AI14" i="1" s="1"/>
  <c r="AF14" i="1"/>
  <c r="AD14" i="1"/>
  <c r="AC14" i="1"/>
  <c r="AE14" i="1" s="1"/>
  <c r="AB14" i="1"/>
  <c r="N14" i="1"/>
  <c r="J14" i="1"/>
  <c r="AP13" i="1"/>
  <c r="AO13" i="1"/>
  <c r="AQ13" i="1" s="1"/>
  <c r="AN13" i="1"/>
  <c r="AL13" i="1"/>
  <c r="AK13" i="1"/>
  <c r="AM13" i="1" s="1"/>
  <c r="AJ13" i="1"/>
  <c r="AH13" i="1"/>
  <c r="AG13" i="1"/>
  <c r="AI13" i="1" s="1"/>
  <c r="AF13" i="1"/>
  <c r="AD13" i="1"/>
  <c r="AC13" i="1"/>
  <c r="AE13" i="1" s="1"/>
  <c r="AB13" i="1"/>
  <c r="N13" i="1"/>
  <c r="J13" i="1"/>
  <c r="AP12" i="1"/>
  <c r="AO12" i="1"/>
  <c r="AQ12" i="1" s="1"/>
  <c r="L12" i="1" s="1"/>
  <c r="M12" i="1" s="1"/>
  <c r="AN12" i="1"/>
  <c r="AL12" i="1"/>
  <c r="AK12" i="1"/>
  <c r="AM12" i="1" s="1"/>
  <c r="AJ12" i="1"/>
  <c r="AH12" i="1"/>
  <c r="AG12" i="1"/>
  <c r="AI12" i="1" s="1"/>
  <c r="AF12" i="1"/>
  <c r="AD12" i="1"/>
  <c r="AC12" i="1"/>
  <c r="AE12" i="1" s="1"/>
  <c r="AB12" i="1"/>
  <c r="N12" i="1"/>
  <c r="J12" i="1"/>
  <c r="AP11" i="1"/>
  <c r="AO11" i="1"/>
  <c r="AQ11" i="1" s="1"/>
  <c r="AN11" i="1"/>
  <c r="AL11" i="1"/>
  <c r="AK11" i="1"/>
  <c r="AM11" i="1" s="1"/>
  <c r="AJ11" i="1"/>
  <c r="AH11" i="1"/>
  <c r="AG11" i="1"/>
  <c r="AI11" i="1" s="1"/>
  <c r="AF11" i="1"/>
  <c r="AD11" i="1"/>
  <c r="AC11" i="1"/>
  <c r="AE11" i="1" s="1"/>
  <c r="AB11" i="1"/>
  <c r="N11" i="1"/>
  <c r="L11" i="1"/>
  <c r="M11" i="1" s="1"/>
  <c r="J11" i="1"/>
  <c r="AP10" i="1"/>
  <c r="AO10" i="1"/>
  <c r="AQ10" i="1" s="1"/>
  <c r="AN10" i="1"/>
  <c r="AL10" i="1"/>
  <c r="AK10" i="1"/>
  <c r="AM10" i="1" s="1"/>
  <c r="AJ10" i="1"/>
  <c r="AH10" i="1"/>
  <c r="AG10" i="1"/>
  <c r="AI10" i="1" s="1"/>
  <c r="AF10" i="1"/>
  <c r="AD10" i="1"/>
  <c r="AC10" i="1"/>
  <c r="AE10" i="1" s="1"/>
  <c r="AB10" i="1"/>
  <c r="N10" i="1"/>
  <c r="L10" i="1"/>
  <c r="J10" i="1"/>
  <c r="AP9" i="1"/>
  <c r="AO9" i="1"/>
  <c r="AQ9" i="1" s="1"/>
  <c r="AN9" i="1"/>
  <c r="AL9" i="1"/>
  <c r="AK9" i="1"/>
  <c r="AM9" i="1" s="1"/>
  <c r="AJ9" i="1"/>
  <c r="AH9" i="1"/>
  <c r="AG9" i="1"/>
  <c r="AI9" i="1" s="1"/>
  <c r="AF9" i="1"/>
  <c r="AD9" i="1"/>
  <c r="AC9" i="1"/>
  <c r="AE9" i="1" s="1"/>
  <c r="AB9" i="1"/>
  <c r="N9" i="1"/>
  <c r="L9" i="1"/>
  <c r="J9" i="1"/>
  <c r="AP8" i="1"/>
  <c r="AO8" i="1"/>
  <c r="AQ8" i="1" s="1"/>
  <c r="L8" i="1" s="1"/>
  <c r="M8" i="1" s="1"/>
  <c r="AN8" i="1"/>
  <c r="AL8" i="1"/>
  <c r="AK8" i="1"/>
  <c r="AM8" i="1" s="1"/>
  <c r="AJ8" i="1"/>
  <c r="AH8" i="1"/>
  <c r="AG8" i="1"/>
  <c r="AI8" i="1" s="1"/>
  <c r="AF8" i="1"/>
  <c r="AD8" i="1"/>
  <c r="AC8" i="1"/>
  <c r="AE8" i="1" s="1"/>
  <c r="AB8" i="1"/>
  <c r="N8" i="1"/>
  <c r="J8" i="1"/>
  <c r="AP7" i="1"/>
  <c r="AO7" i="1"/>
  <c r="AQ7" i="1" s="1"/>
  <c r="AN7" i="1"/>
  <c r="L7" i="1" s="1"/>
  <c r="M7" i="1" s="1"/>
  <c r="AL7" i="1"/>
  <c r="AK7" i="1"/>
  <c r="AM7" i="1" s="1"/>
  <c r="AJ7" i="1"/>
  <c r="AH7" i="1"/>
  <c r="AG7" i="1"/>
  <c r="AI7" i="1" s="1"/>
  <c r="AF7" i="1"/>
  <c r="AD7" i="1"/>
  <c r="AC7" i="1"/>
  <c r="AE7" i="1" s="1"/>
  <c r="AB7" i="1"/>
  <c r="N7" i="1"/>
  <c r="J7" i="1"/>
  <c r="AP6" i="1"/>
  <c r="AO6" i="1"/>
  <c r="AQ6" i="1" s="1"/>
  <c r="L6" i="1" s="1"/>
  <c r="M6" i="1" s="1"/>
  <c r="AN6" i="1"/>
  <c r="AL6" i="1"/>
  <c r="AK6" i="1"/>
  <c r="AM6" i="1" s="1"/>
  <c r="AJ6" i="1"/>
  <c r="AH6" i="1"/>
  <c r="AG6" i="1"/>
  <c r="AI6" i="1" s="1"/>
  <c r="AF6" i="1"/>
  <c r="AD6" i="1"/>
  <c r="AC6" i="1"/>
  <c r="AE6" i="1" s="1"/>
  <c r="AB6" i="1"/>
  <c r="N6" i="1"/>
  <c r="J6" i="1"/>
  <c r="M10" i="1" l="1"/>
  <c r="L13" i="1"/>
  <c r="M13" i="1" s="1"/>
  <c r="M9" i="1"/>
  <c r="L14" i="1"/>
  <c r="M14" i="1" s="1"/>
  <c r="M15" i="1"/>
  <c r="AB6" i="2"/>
  <c r="AD16" i="2"/>
  <c r="AD18" i="2"/>
  <c r="AF21" i="2"/>
  <c r="AD32" i="2"/>
  <c r="AD24" i="2"/>
  <c r="AC7" i="2"/>
  <c r="AC15" i="2"/>
  <c r="Z6" i="2"/>
  <c r="AI14" i="2"/>
  <c r="AB23" i="2"/>
  <c r="AD6" i="2"/>
  <c r="AG20" i="2"/>
  <c r="AI22" i="2"/>
  <c r="AD8" i="2"/>
  <c r="AC16" i="2"/>
  <c r="AD25" i="2"/>
  <c r="AG13" i="2"/>
  <c r="AD14" i="2"/>
  <c r="AB22" i="2"/>
  <c r="AD30" i="2"/>
  <c r="AG19" i="2"/>
  <c r="AE27" i="2"/>
  <c r="AI31" i="2"/>
  <c r="AB32" i="2"/>
  <c r="AH38" i="2"/>
  <c r="AE39" i="2"/>
  <c r="AD10" i="2"/>
  <c r="AF13" i="2"/>
  <c r="Z14" i="2"/>
  <c r="AG21" i="2"/>
  <c r="AD27" i="2"/>
  <c r="AE35" i="2"/>
  <c r="AB39" i="2"/>
  <c r="AB14" i="2"/>
  <c r="AF29" i="2"/>
  <c r="Z30" i="2"/>
  <c r="AH6" i="2"/>
  <c r="AE8" i="2"/>
  <c r="AC17" i="2"/>
  <c r="AF20" i="2"/>
  <c r="AC21" i="2"/>
  <c r="AD22" i="2"/>
  <c r="AB30" i="2"/>
  <c r="AB31" i="2"/>
  <c r="AD34" i="2"/>
  <c r="AF37" i="2"/>
  <c r="Z38" i="2"/>
  <c r="AC39" i="2"/>
  <c r="AB15" i="2"/>
  <c r="AC32" i="2"/>
  <c r="AI7" i="2"/>
  <c r="AB8" i="2"/>
  <c r="AB12" i="2"/>
  <c r="AH14" i="2"/>
  <c r="AE16" i="2"/>
  <c r="AC25" i="2"/>
  <c r="AF28" i="2"/>
  <c r="AH29" i="2"/>
  <c r="AC31" i="2"/>
  <c r="AB38" i="2"/>
  <c r="AD39" i="2"/>
  <c r="AB16" i="2"/>
  <c r="AH22" i="2"/>
  <c r="AE24" i="2"/>
  <c r="AC33" i="2"/>
  <c r="AF36" i="2"/>
  <c r="AH37" i="2"/>
  <c r="AD38" i="2"/>
  <c r="Z13" i="2"/>
  <c r="AE11" i="2"/>
  <c r="AI15" i="2"/>
  <c r="AD9" i="2"/>
  <c r="AD11" i="2"/>
  <c r="AE19" i="2"/>
  <c r="AI23" i="2"/>
  <c r="AB24" i="2"/>
  <c r="AG28" i="2"/>
  <c r="AH30" i="2"/>
  <c r="AE32" i="2"/>
  <c r="AJ32" i="2" s="1"/>
  <c r="AI38" i="2"/>
  <c r="AF11" i="2"/>
  <c r="AH21" i="2"/>
  <c r="AH12" i="2"/>
  <c r="AH20" i="2"/>
  <c r="Z21" i="2"/>
  <c r="AI21" i="2"/>
  <c r="AE25" i="2"/>
  <c r="AF26" i="2"/>
  <c r="AG27" i="2"/>
  <c r="AH28" i="2"/>
  <c r="Z29" i="2"/>
  <c r="AI29" i="2"/>
  <c r="AE33" i="2"/>
  <c r="AF34" i="2"/>
  <c r="AG35" i="2"/>
  <c r="AH36" i="2"/>
  <c r="Z37" i="2"/>
  <c r="AI37" i="2"/>
  <c r="AC6" i="2"/>
  <c r="AD7" i="2"/>
  <c r="AF9" i="2"/>
  <c r="AG10" i="2"/>
  <c r="AH11" i="2"/>
  <c r="Z12" i="2"/>
  <c r="AI12" i="2"/>
  <c r="AB13" i="2"/>
  <c r="AC14" i="2"/>
  <c r="AD15" i="2"/>
  <c r="AF17" i="2"/>
  <c r="AG18" i="2"/>
  <c r="AH19" i="2"/>
  <c r="Z20" i="2"/>
  <c r="AI20" i="2"/>
  <c r="AB21" i="2"/>
  <c r="AC22" i="2"/>
  <c r="AD23" i="2"/>
  <c r="AF25" i="2"/>
  <c r="AG26" i="2"/>
  <c r="AH27" i="2"/>
  <c r="Z28" i="2"/>
  <c r="AI28" i="2"/>
  <c r="AB29" i="2"/>
  <c r="AC30" i="2"/>
  <c r="AD31" i="2"/>
  <c r="AF33" i="2"/>
  <c r="AG34" i="2"/>
  <c r="AH35" i="2"/>
  <c r="Z36" i="2"/>
  <c r="AI36" i="2"/>
  <c r="AB37" i="2"/>
  <c r="AC38" i="2"/>
  <c r="AE10" i="2"/>
  <c r="AG12" i="2"/>
  <c r="AF27" i="2"/>
  <c r="AF35" i="2"/>
  <c r="AE9" i="2"/>
  <c r="AG11" i="2"/>
  <c r="AI13" i="2"/>
  <c r="AE17" i="2"/>
  <c r="AF8" i="2"/>
  <c r="AG9" i="2"/>
  <c r="AH10" i="2"/>
  <c r="Z11" i="2"/>
  <c r="AI11" i="2"/>
  <c r="AC13" i="2"/>
  <c r="AE15" i="2"/>
  <c r="AF16" i="2"/>
  <c r="AG17" i="2"/>
  <c r="AH18" i="2"/>
  <c r="Z19" i="2"/>
  <c r="AI19" i="2"/>
  <c r="AB20" i="2"/>
  <c r="AE23" i="2"/>
  <c r="AF24" i="2"/>
  <c r="AG25" i="2"/>
  <c r="AH26" i="2"/>
  <c r="Z27" i="2"/>
  <c r="AI27" i="2"/>
  <c r="AB28" i="2"/>
  <c r="AC29" i="2"/>
  <c r="AE31" i="2"/>
  <c r="AF32" i="2"/>
  <c r="AG33" i="2"/>
  <c r="AH34" i="2"/>
  <c r="Z35" i="2"/>
  <c r="AI35" i="2"/>
  <c r="AB36" i="2"/>
  <c r="AC37" i="2"/>
  <c r="AF39" i="2"/>
  <c r="AH13" i="2"/>
  <c r="AE18" i="2"/>
  <c r="AF19" i="2"/>
  <c r="AF10" i="2"/>
  <c r="AE7" i="2"/>
  <c r="AE6" i="2"/>
  <c r="AF7" i="2"/>
  <c r="AG8" i="2"/>
  <c r="AH9" i="2"/>
  <c r="Z10" i="2"/>
  <c r="AI10" i="2"/>
  <c r="AB11" i="2"/>
  <c r="AC12" i="2"/>
  <c r="AD13" i="2"/>
  <c r="AE14" i="2"/>
  <c r="AF15" i="2"/>
  <c r="AG16" i="2"/>
  <c r="AH17" i="2"/>
  <c r="Z18" i="2"/>
  <c r="AI18" i="2"/>
  <c r="AB19" i="2"/>
  <c r="AC20" i="2"/>
  <c r="AD21" i="2"/>
  <c r="AE22" i="2"/>
  <c r="AF23" i="2"/>
  <c r="AG24" i="2"/>
  <c r="AH25" i="2"/>
  <c r="Z26" i="2"/>
  <c r="AI26" i="2"/>
  <c r="AB27" i="2"/>
  <c r="AC28" i="2"/>
  <c r="AD29" i="2"/>
  <c r="AE30" i="2"/>
  <c r="AF31" i="2"/>
  <c r="AG32" i="2"/>
  <c r="AH33" i="2"/>
  <c r="Z34" i="2"/>
  <c r="AI34" i="2"/>
  <c r="AB35" i="2"/>
  <c r="AC36" i="2"/>
  <c r="AD37" i="2"/>
  <c r="AE38" i="2"/>
  <c r="AG39" i="2"/>
  <c r="AF6" i="2"/>
  <c r="AG7" i="2"/>
  <c r="AH8" i="2"/>
  <c r="Z9" i="2"/>
  <c r="AI9" i="2"/>
  <c r="AB10" i="2"/>
  <c r="AC11" i="2"/>
  <c r="AD12" i="2"/>
  <c r="AE13" i="2"/>
  <c r="AF14" i="2"/>
  <c r="AG15" i="2"/>
  <c r="AH16" i="2"/>
  <c r="Z17" i="2"/>
  <c r="AI17" i="2"/>
  <c r="AB18" i="2"/>
  <c r="AC19" i="2"/>
  <c r="AD20" i="2"/>
  <c r="AE21" i="2"/>
  <c r="AF22" i="2"/>
  <c r="AG23" i="2"/>
  <c r="AH24" i="2"/>
  <c r="Z25" i="2"/>
  <c r="AI25" i="2"/>
  <c r="AB26" i="2"/>
  <c r="AC27" i="2"/>
  <c r="AD28" i="2"/>
  <c r="AE29" i="2"/>
  <c r="AF30" i="2"/>
  <c r="AG31" i="2"/>
  <c r="AH32" i="2"/>
  <c r="Z33" i="2"/>
  <c r="AI33" i="2"/>
  <c r="AB34" i="2"/>
  <c r="AC35" i="2"/>
  <c r="AD36" i="2"/>
  <c r="AE37" i="2"/>
  <c r="AF38" i="2"/>
  <c r="AH39" i="2"/>
  <c r="AE34" i="2"/>
  <c r="AF18" i="2"/>
  <c r="AG6" i="2"/>
  <c r="AH7" i="2"/>
  <c r="AI8" i="2"/>
  <c r="AC10" i="2"/>
  <c r="AE12" i="2"/>
  <c r="AG14" i="2"/>
  <c r="AH15" i="2"/>
  <c r="Z16" i="2"/>
  <c r="AI16" i="2"/>
  <c r="AB17" i="2"/>
  <c r="AC18" i="2"/>
  <c r="AD19" i="2"/>
  <c r="AE20" i="2"/>
  <c r="AG22" i="2"/>
  <c r="AH23" i="2"/>
  <c r="Z24" i="2"/>
  <c r="AI24" i="2"/>
  <c r="AB25" i="2"/>
  <c r="AC26" i="2"/>
  <c r="AE28" i="2"/>
  <c r="AG30" i="2"/>
  <c r="AH31" i="2"/>
  <c r="Z32" i="2"/>
  <c r="AI32" i="2"/>
  <c r="AB33" i="2"/>
  <c r="AC34" i="2"/>
  <c r="AE36" i="2"/>
  <c r="AG38" i="2"/>
  <c r="Z39" i="2"/>
  <c r="AI39" i="2"/>
  <c r="AE26" i="2"/>
  <c r="Z8" i="2"/>
  <c r="AB9" i="2"/>
  <c r="Z7" i="2"/>
  <c r="Z15" i="2"/>
  <c r="Z23" i="2"/>
  <c r="Z31" i="2"/>
  <c r="AJ16" i="2" l="1"/>
  <c r="AJ38" i="2"/>
  <c r="AJ24" i="2"/>
  <c r="AJ15" i="2"/>
  <c r="AJ31" i="2"/>
  <c r="AJ8" i="2"/>
  <c r="AJ39" i="2"/>
  <c r="AJ23" i="2"/>
  <c r="AJ7" i="2"/>
  <c r="AJ25" i="2"/>
  <c r="AJ17" i="2"/>
  <c r="AJ18" i="2"/>
  <c r="AJ19" i="2"/>
  <c r="AJ12" i="2"/>
  <c r="AJ20" i="2"/>
  <c r="AJ30" i="2"/>
  <c r="AJ22" i="2"/>
  <c r="AJ14" i="2"/>
  <c r="AJ6" i="2"/>
  <c r="AJ33" i="2"/>
  <c r="AJ10" i="2"/>
  <c r="AJ9" i="2"/>
  <c r="AJ11" i="2"/>
  <c r="AJ36" i="2"/>
  <c r="AJ28" i="2"/>
  <c r="AJ37" i="2"/>
  <c r="AJ29" i="2"/>
  <c r="AJ21" i="2"/>
  <c r="AJ13" i="2"/>
  <c r="AJ34" i="2"/>
  <c r="AJ35" i="2"/>
  <c r="AJ26" i="2"/>
  <c r="AJ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tc={BB030A18-FF21-4BE2-B1BB-60A497A0EC71}</author>
  </authors>
  <commentList>
    <comment ref="AB4" authorId="0" shapeId="0" xr:uid="{97F08E02-3B91-4C3C-B4E2-EA0FB8EF6FFD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740B94B8-87F6-4185-9CA0-F19DE7C83D63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7903C976-6925-47EF-BF9E-D25C5534E897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09D0E4D5-E7C6-455A-BF95-E75332131008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  <comment ref="P34" authorId="1" shapeId="0" xr:uid="{BB030A18-FF21-4BE2-B1BB-60A497A0EC71}">
      <text>
        <t>[Kommentartråd]
Din versjon av Excel lar deg lese denne kommentartråden. Eventuelle endringer i den vil imidlertid bli fjernet hvis filen åpnes i en nyere versjon av Excel. Finn ut mer: https://go.microsoft.com/fwlink/?linkid=870924
Kommentar:
    Rating Brisen II NOR 5052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tc={2FDABDF5-6CBE-4F20-991F-9367CD336EF4}</author>
    <author>tc={DF15E46A-1B20-4AA2-9601-948B766A43D8}</author>
    <author>tc={8FE3C118-4C43-40B9-B0F0-5C6D5079A3C3}</author>
    <author>tc={38EC2F7C-5D1F-4A59-A8CB-5AF6A3710B2F}</author>
  </authors>
  <commentList>
    <comment ref="I6" authorId="0" shapeId="0" xr:uid="{2FDABDF5-6CBE-4F20-991F-9367CD336EF4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K17" authorId="1" shapeId="0" xr:uid="{DF15E46A-1B20-4AA2-9601-948B766A43D8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L31" authorId="2" shapeId="0" xr:uid="{8FE3C118-4C43-40B9-B0F0-5C6D5079A3C3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  <comment ref="J38" authorId="3" shapeId="0" xr:uid="{38EC2F7C-5D1F-4A59-A8CB-5AF6A3710B2F}">
      <text>
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</text>
    </comment>
  </commentList>
</comments>
</file>

<file path=xl/sharedStrings.xml><?xml version="1.0" encoding="utf-8"?>
<sst xmlns="http://schemas.openxmlformats.org/spreadsheetml/2006/main" count="646" uniqueCount="193">
  <si>
    <t>Tirsdagsseilaser</t>
  </si>
  <si>
    <t>Ja</t>
  </si>
  <si>
    <t>Nei</t>
  </si>
  <si>
    <t>N-R 1 = N-R med spinnaker</t>
  </si>
  <si>
    <t>N-R 3 = N-R Shorthand med spinaker</t>
  </si>
  <si>
    <t>Tirsdag 27. mai 2025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</si>
  <si>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</si>
  <si>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</si>
  <si>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</si>
  <si>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</si>
  <si>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</si>
  <si>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</si>
  <si>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</si>
  <si>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</si>
  <si>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</si>
  <si>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</si>
  <si>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</si>
  <si>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</si>
  <si>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</si>
  <si>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</si>
  <si>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</si>
  <si>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</si>
  <si>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</si>
  <si>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</si>
  <si>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</si>
  <si>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</si>
  <si>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</si>
  <si>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</si>
  <si>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</si>
  <si>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</si>
  <si>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</si>
  <si>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</si>
  <si>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</si>
  <si>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</si>
  <si>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</si>
  <si>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</si>
  <si>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</si>
  <si>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</si>
  <si>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</si>
  <si>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</si>
  <si>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</si>
  <si>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</si>
  <si>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</si>
  <si>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</si>
  <si>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</si>
  <si>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</si>
  <si>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</si>
  <si>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</si>
  <si>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</si>
  <si>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</si>
  <si>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</si>
  <si>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</si>
  <si>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</si>
  <si>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</si>
  <si>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Nicolai Samuelsen</t>
  </si>
  <si>
    <t>FS</t>
  </si>
  <si>
    <t>NOR</t>
  </si>
  <si>
    <t>H-Båt</t>
  </si>
  <si>
    <t xml:space="preserve">Kari </t>
  </si>
  <si>
    <t>Anne Gro Parnemann</t>
  </si>
  <si>
    <t>USF</t>
  </si>
  <si>
    <t>H-båt</t>
  </si>
  <si>
    <t>Nipa</t>
  </si>
  <si>
    <t>Arild Vikse</t>
  </si>
  <si>
    <t>11MOD</t>
  </si>
  <si>
    <t>Olivia</t>
  </si>
  <si>
    <t>Mads Grimholt</t>
  </si>
  <si>
    <t>J/92</t>
  </si>
  <si>
    <t>IGGY</t>
  </si>
  <si>
    <t>Sandra Skiaker</t>
  </si>
  <si>
    <t>Express</t>
  </si>
  <si>
    <t>Roxanne</t>
  </si>
  <si>
    <t>Yngve Amundsen</t>
  </si>
  <si>
    <t>X-35 OD</t>
  </si>
  <si>
    <t>Akhillevs-X</t>
  </si>
  <si>
    <t>Per Christian Andresen</t>
  </si>
  <si>
    <t>Dehler 34</t>
  </si>
  <si>
    <t>Bellini</t>
  </si>
  <si>
    <t>Iver Iversen</t>
  </si>
  <si>
    <t>Grand Soleil 42 R</t>
  </si>
  <si>
    <t>Tango II</t>
  </si>
  <si>
    <t>Joachim Lyng-Olsen</t>
  </si>
  <si>
    <t>Contrast 33</t>
  </si>
  <si>
    <t>Vildensky</t>
  </si>
  <si>
    <t>Espen Sunde</t>
  </si>
  <si>
    <t>Sun Odyssey 30i</t>
  </si>
  <si>
    <t>Vesla</t>
  </si>
  <si>
    <t>Marcus Ramberg Christensen</t>
  </si>
  <si>
    <t>KNS</t>
  </si>
  <si>
    <t>J/80</t>
  </si>
  <si>
    <t>Baby Boop</t>
  </si>
  <si>
    <t>Dnf</t>
  </si>
  <si>
    <t xml:space="preserve">Sturla Falck </t>
  </si>
  <si>
    <t>ELO</t>
  </si>
  <si>
    <t>Dsq</t>
  </si>
  <si>
    <t>Nils Parnemann</t>
  </si>
  <si>
    <t>BB13.5 One Off</t>
  </si>
  <si>
    <t>Husar Slettenes Berthe</t>
  </si>
  <si>
    <t>dns</t>
  </si>
  <si>
    <t>Kjell U Sandvig</t>
  </si>
  <si>
    <t>Bærum</t>
  </si>
  <si>
    <t>Arcona 410</t>
  </si>
  <si>
    <t>Stær</t>
  </si>
  <si>
    <t>Peter Sahlström</t>
  </si>
  <si>
    <t>J/120</t>
  </si>
  <si>
    <t>the Joker</t>
  </si>
  <si>
    <t>Hans Wang</t>
  </si>
  <si>
    <t>X 40</t>
  </si>
  <si>
    <t>KJAPPFOT</t>
  </si>
  <si>
    <t>Marius Andersen</t>
  </si>
  <si>
    <t>Farr 30</t>
  </si>
  <si>
    <t>Pakalolo</t>
  </si>
  <si>
    <t>Christian Stentoft Østby</t>
  </si>
  <si>
    <t>X-40</t>
  </si>
  <si>
    <t>Noomi II</t>
  </si>
  <si>
    <t>Christian Hall</t>
  </si>
  <si>
    <t>X-43</t>
  </si>
  <si>
    <t>Bjørnstjerne</t>
  </si>
  <si>
    <t>Pål Arvid Saltvedt</t>
  </si>
  <si>
    <t>Elan 40</t>
  </si>
  <si>
    <t>Jonna</t>
  </si>
  <si>
    <t>0.8546</t>
  </si>
  <si>
    <t>Jon Vendelboe</t>
  </si>
  <si>
    <t>X-37</t>
  </si>
  <si>
    <t>Metaxa</t>
  </si>
  <si>
    <t>Cecilia Stokkeland</t>
  </si>
  <si>
    <t>J/109</t>
  </si>
  <si>
    <t>JJFlash</t>
  </si>
  <si>
    <t>Aslak Vardund</t>
  </si>
  <si>
    <t>Elan 380</t>
  </si>
  <si>
    <t>Ajda</t>
  </si>
  <si>
    <t>Ove A. Kvalnes</t>
  </si>
  <si>
    <t>Bavaria 35 match</t>
  </si>
  <si>
    <t>Occasione</t>
  </si>
  <si>
    <t>Ullrich Mende</t>
  </si>
  <si>
    <t>Oslo SF</t>
  </si>
  <si>
    <t>J/99</t>
  </si>
  <si>
    <t>Karikveite</t>
  </si>
  <si>
    <t>John A Moen</t>
  </si>
  <si>
    <t>Merlin II</t>
  </si>
  <si>
    <t>Christian Stensholt</t>
  </si>
  <si>
    <t>Pogo 8,50</t>
  </si>
  <si>
    <t>Vindtora</t>
  </si>
  <si>
    <t>Thea Sofie Wettre-Johnsen</t>
  </si>
  <si>
    <t>Maestro 35</t>
  </si>
  <si>
    <t>Luringen</t>
  </si>
  <si>
    <t>Ingrid Fladmark</t>
  </si>
  <si>
    <t>Albin Nova</t>
  </si>
  <si>
    <t>Fryd V</t>
  </si>
  <si>
    <t>Caroline Grimsgaard</t>
  </si>
  <si>
    <t>First 31.7 LR</t>
  </si>
  <si>
    <t>Ziggy</t>
  </si>
  <si>
    <t>Egil Naustvik</t>
  </si>
  <si>
    <t>Linjett 33</t>
  </si>
  <si>
    <t>Fragancia</t>
  </si>
  <si>
    <t>Pål Smitt-Amundsen</t>
  </si>
  <si>
    <t>First 31.7</t>
  </si>
  <si>
    <t>Bilbo</t>
  </si>
  <si>
    <t>Stig Ulfsby</t>
  </si>
  <si>
    <t>Sun Odyssey 35</t>
  </si>
  <si>
    <t>Balsam</t>
  </si>
  <si>
    <t>Stein Thorstensen</t>
  </si>
  <si>
    <t>Rå Båt</t>
  </si>
  <si>
    <t>Helle S. Raugstad</t>
  </si>
  <si>
    <t>Baluba</t>
  </si>
  <si>
    <t xml:space="preserve">* Nor 22 ELO er blitt notert med DSQ etter protest fra Nor 606 for ikke rundet merket "Grunne for gård" korrekt. </t>
  </si>
  <si>
    <t xml:space="preserve">  Konklusjoan protestkomitéen: Nor 22 ELO har ikke seilt løpet iht. seilingsbestemmelsene. Dette bryter §28.1 "En båt skal seile løpet" og NOR22 ELO noteres DSQ.</t>
  </si>
  <si>
    <t>Poengsammendrag</t>
  </si>
  <si>
    <t>Poengsammendrag uten strykninger</t>
  </si>
  <si>
    <t>Poengsammendrag de 8 beste resultatene</t>
  </si>
  <si>
    <t>Pl.</t>
  </si>
  <si>
    <t>Startklasse</t>
  </si>
  <si>
    <t>06.05.</t>
  </si>
  <si>
    <t>13.05.</t>
  </si>
  <si>
    <t>20.05.</t>
  </si>
  <si>
    <t>27.05.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</si>
  <si>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</si>
  <si>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</si>
  <si>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</si>
  <si>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</si>
  <si>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</si>
  <si>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</si>
  <si>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</si>
  <si>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</si>
  <si>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</si>
  <si>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</si>
  <si>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</si>
  <si>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</si>
  <si>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</si>
  <si>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18:00</t>
  </si>
  <si>
    <t>18:10</t>
  </si>
  <si>
    <t>Jeanneau 30i</t>
  </si>
  <si>
    <t xml:space="preserve">*Startbåt , markert med rødt, får tildelt snittet av de 5 beste resultatene innenfor den serien (vår eller høst) de er startbåt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</si>
</sst>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hh:mm;@"/>
  </numFmts>
  <fonts count="2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1"/>
      <color rgb="FF000000"/>
      <name val="Aptos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rgb="FFA568D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8" tint="0.79998168889431442"/>
        <bgColor rgb="FF00FF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46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6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6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left" vertical="center"/>
    </xf>
    <xf numFmtId="164" fontId="12" fillId="2" borderId="4" xfId="0" applyNumberFormat="1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6" fontId="12" fillId="0" borderId="7" xfId="0" applyNumberFormat="1" applyFont="1" applyBorder="1" applyAlignment="1">
      <alignment horizontal="center" vertical="center"/>
    </xf>
    <xf numFmtId="46" fontId="12" fillId="0" borderId="3" xfId="0" applyNumberFormat="1" applyFont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46" fontId="12" fillId="2" borderId="3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64" fontId="12" fillId="6" borderId="8" xfId="0" applyNumberFormat="1" applyFont="1" applyFill="1" applyBorder="1" applyAlignment="1">
      <alignment horizontal="center" vertical="center" wrapText="1"/>
    </xf>
    <xf numFmtId="164" fontId="12" fillId="6" borderId="9" xfId="0" applyNumberFormat="1" applyFont="1" applyFill="1" applyBorder="1" applyAlignment="1">
      <alignment horizontal="center" vertical="center" wrapText="1"/>
    </xf>
    <xf numFmtId="164" fontId="12" fillId="7" borderId="9" xfId="0" applyNumberFormat="1" applyFont="1" applyFill="1" applyBorder="1" applyAlignment="1">
      <alignment horizontal="center" vertical="center" wrapText="1"/>
    </xf>
    <xf numFmtId="164" fontId="12" fillId="8" borderId="9" xfId="0" applyNumberFormat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6" fontId="12" fillId="0" borderId="13" xfId="0" applyNumberFormat="1" applyFont="1" applyBorder="1" applyAlignment="1">
      <alignment horizontal="center" vertical="center"/>
    </xf>
    <xf numFmtId="46" fontId="12" fillId="0" borderId="16" xfId="0" applyNumberFormat="1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6" fontId="12" fillId="2" borderId="14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164" fontId="8" fillId="6" borderId="17" xfId="0" applyNumberFormat="1" applyFont="1" applyFill="1" applyBorder="1" applyAlignment="1">
      <alignment vertical="center" wrapText="1"/>
    </xf>
    <xf numFmtId="164" fontId="8" fillId="6" borderId="18" xfId="0" applyNumberFormat="1" applyFont="1" applyFill="1" applyBorder="1" applyAlignment="1">
      <alignment vertical="center" wrapText="1"/>
    </xf>
    <xf numFmtId="164" fontId="8" fillId="7" borderId="18" xfId="0" applyNumberFormat="1" applyFont="1" applyFill="1" applyBorder="1" applyAlignment="1">
      <alignment vertical="center" wrapText="1"/>
    </xf>
    <xf numFmtId="164" fontId="8" fillId="8" borderId="18" xfId="0" applyNumberFormat="1" applyFont="1" applyFill="1" applyBorder="1" applyAlignment="1">
      <alignment vertical="center" wrapText="1"/>
    </xf>
    <xf numFmtId="164" fontId="12" fillId="0" borderId="15" xfId="0" applyNumberFormat="1" applyFont="1" applyBorder="1" applyAlignment="1">
      <alignment horizontal="center" vertical="center"/>
    </xf>
    <xf numFmtId="164" fontId="12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8" fillId="9" borderId="21" xfId="0" applyFont="1" applyFill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4" xfId="0" applyFont="1" applyBorder="1"/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right"/>
    </xf>
    <xf numFmtId="0" fontId="8" fillId="0" borderId="14" xfId="0" applyFont="1" applyBorder="1" applyAlignment="1">
      <alignment horizontal="left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46" fontId="8" fillId="0" borderId="21" xfId="0" applyNumberFormat="1" applyFont="1" applyBorder="1" applyAlignment="1">
      <alignment horizontal="center" vertical="center" wrapText="1"/>
    </xf>
    <xf numFmtId="21" fontId="8" fillId="0" borderId="22" xfId="0" applyNumberFormat="1" applyFont="1" applyBorder="1" applyAlignment="1">
      <alignment horizontal="center"/>
    </xf>
    <xf numFmtId="164" fontId="1" fillId="2" borderId="21" xfId="0" applyNumberFormat="1" applyFont="1" applyFill="1" applyBorder="1"/>
    <xf numFmtId="46" fontId="0" fillId="2" borderId="22" xfId="0" applyNumberForma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0" fontId="9" fillId="3" borderId="13" xfId="0" applyFont="1" applyFill="1" applyBorder="1"/>
    <xf numFmtId="164" fontId="8" fillId="6" borderId="23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/>
    </xf>
    <xf numFmtId="164" fontId="8" fillId="6" borderId="24" xfId="0" applyNumberFormat="1" applyFont="1" applyFill="1" applyBorder="1" applyAlignment="1">
      <alignment horizontal="center" wrapText="1"/>
    </xf>
    <xf numFmtId="164" fontId="8" fillId="7" borderId="24" xfId="0" applyNumberFormat="1" applyFont="1" applyFill="1" applyBorder="1" applyAlignment="1">
      <alignment horizontal="center"/>
    </xf>
    <xf numFmtId="164" fontId="8" fillId="8" borderId="18" xfId="0" applyNumberFormat="1" applyFont="1" applyFill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8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0" fontId="8" fillId="0" borderId="21" xfId="0" applyFont="1" applyBorder="1"/>
    <xf numFmtId="46" fontId="8" fillId="0" borderId="22" xfId="0" applyNumberFormat="1" applyFont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0" fontId="9" fillId="3" borderId="21" xfId="0" applyFont="1" applyFill="1" applyBorder="1"/>
    <xf numFmtId="0" fontId="0" fillId="0" borderId="22" xfId="0" applyBorder="1"/>
    <xf numFmtId="46" fontId="8" fillId="10" borderId="21" xfId="0" applyNumberFormat="1" applyFont="1" applyFill="1" applyBorder="1" applyAlignment="1">
      <alignment horizontal="center" vertical="center" wrapText="1"/>
    </xf>
    <xf numFmtId="0" fontId="16" fillId="0" borderId="21" xfId="0" applyFont="1" applyBorder="1"/>
    <xf numFmtId="164" fontId="8" fillId="11" borderId="23" xfId="0" applyNumberFormat="1" applyFont="1" applyFill="1" applyBorder="1" applyAlignment="1">
      <alignment horizontal="center"/>
    </xf>
    <xf numFmtId="164" fontId="8" fillId="12" borderId="24" xfId="1" applyNumberFormat="1" applyFont="1" applyFill="1" applyBorder="1" applyAlignment="1">
      <alignment horizontal="center"/>
    </xf>
    <xf numFmtId="164" fontId="8" fillId="11" borderId="24" xfId="1" applyNumberFormat="1" applyFont="1" applyFill="1" applyBorder="1" applyAlignment="1">
      <alignment horizontal="center"/>
    </xf>
    <xf numFmtId="164" fontId="8" fillId="10" borderId="24" xfId="0" applyNumberFormat="1" applyFont="1" applyFill="1" applyBorder="1" applyAlignment="1">
      <alignment horizontal="center"/>
    </xf>
    <xf numFmtId="164" fontId="8" fillId="8" borderId="24" xfId="0" applyNumberFormat="1" applyFont="1" applyFill="1" applyBorder="1" applyAlignment="1">
      <alignment horizontal="center"/>
    </xf>
    <xf numFmtId="0" fontId="8" fillId="0" borderId="13" xfId="0" applyFont="1" applyBorder="1"/>
    <xf numFmtId="164" fontId="8" fillId="6" borderId="23" xfId="0" applyNumberFormat="1" applyFont="1" applyFill="1" applyBorder="1" applyAlignment="1">
      <alignment horizontal="center" wrapText="1"/>
    </xf>
    <xf numFmtId="164" fontId="8" fillId="13" borderId="24" xfId="0" applyNumberFormat="1" applyFont="1" applyFill="1" applyBorder="1" applyAlignment="1">
      <alignment horizontal="center"/>
    </xf>
    <xf numFmtId="164" fontId="8" fillId="14" borderId="24" xfId="0" applyNumberFormat="1" applyFont="1" applyFill="1" applyBorder="1" applyAlignment="1">
      <alignment horizontal="center"/>
    </xf>
    <xf numFmtId="0" fontId="1" fillId="0" borderId="22" xfId="1" applyBorder="1"/>
    <xf numFmtId="0" fontId="16" fillId="0" borderId="22" xfId="0" applyFont="1" applyBorder="1"/>
    <xf numFmtId="0" fontId="8" fillId="0" borderId="22" xfId="0" applyFont="1" applyBorder="1" applyAlignment="1">
      <alignment horizontal="left" vertical="center"/>
    </xf>
    <xf numFmtId="164" fontId="8" fillId="12" borderId="23" xfId="1" applyNumberFormat="1" applyFont="1" applyFill="1" applyBorder="1" applyAlignment="1">
      <alignment horizontal="center"/>
    </xf>
    <xf numFmtId="164" fontId="8" fillId="15" borderId="24" xfId="1" applyNumberFormat="1" applyFont="1" applyFill="1" applyBorder="1" applyAlignment="1">
      <alignment horizontal="center"/>
    </xf>
    <xf numFmtId="164" fontId="8" fillId="16" borderId="24" xfId="1" applyNumberFormat="1" applyFont="1" applyFill="1" applyBorder="1" applyAlignment="1">
      <alignment horizontal="center"/>
    </xf>
    <xf numFmtId="164" fontId="8" fillId="17" borderId="24" xfId="1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left"/>
    </xf>
    <xf numFmtId="46" fontId="8" fillId="0" borderId="22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left"/>
    </xf>
    <xf numFmtId="0" fontId="8" fillId="0" borderId="21" xfId="1" applyFont="1" applyBorder="1" applyAlignment="1">
      <alignment horizontal="left"/>
    </xf>
    <xf numFmtId="0" fontId="8" fillId="0" borderId="22" xfId="1" applyFont="1" applyBorder="1"/>
    <xf numFmtId="0" fontId="8" fillId="0" borderId="23" xfId="1" applyFont="1" applyBorder="1" applyAlignment="1">
      <alignment horizontal="center"/>
    </xf>
    <xf numFmtId="0" fontId="8" fillId="0" borderId="22" xfId="1" applyFont="1" applyBorder="1" applyAlignment="1">
      <alignment horizontal="right"/>
    </xf>
    <xf numFmtId="0" fontId="8" fillId="2" borderId="22" xfId="1" applyFont="1" applyFill="1" applyBorder="1" applyAlignment="1">
      <alignment horizontal="left"/>
    </xf>
    <xf numFmtId="46" fontId="8" fillId="0" borderId="22" xfId="1" applyNumberFormat="1" applyFont="1" applyBorder="1" applyAlignment="1">
      <alignment horizontal="center"/>
    </xf>
    <xf numFmtId="164" fontId="1" fillId="2" borderId="21" xfId="1" applyNumberFormat="1" applyFill="1" applyBorder="1"/>
    <xf numFmtId="2" fontId="8" fillId="2" borderId="21" xfId="1" applyNumberFormat="1" applyFont="1" applyFill="1" applyBorder="1" applyAlignment="1">
      <alignment horizontal="center"/>
    </xf>
    <xf numFmtId="0" fontId="9" fillId="3" borderId="21" xfId="1" applyFont="1" applyFill="1" applyBorder="1"/>
    <xf numFmtId="164" fontId="8" fillId="6" borderId="2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7" borderId="24" xfId="1" applyNumberFormat="1" applyFont="1" applyFill="1" applyBorder="1" applyAlignment="1">
      <alignment horizontal="center"/>
    </xf>
    <xf numFmtId="164" fontId="8" fillId="8" borderId="24" xfId="1" applyNumberFormat="1" applyFont="1" applyFill="1" applyBorder="1" applyAlignment="1">
      <alignment horizontal="center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4" fontId="1" fillId="0" borderId="23" xfId="1" applyNumberFormat="1" applyBorder="1" applyAlignment="1">
      <alignment horizontal="center"/>
    </xf>
    <xf numFmtId="164" fontId="1" fillId="0" borderId="24" xfId="1" applyNumberFormat="1" applyBorder="1" applyAlignment="1">
      <alignment horizontal="center"/>
    </xf>
    <xf numFmtId="21" fontId="8" fillId="0" borderId="14" xfId="0" applyNumberFormat="1" applyFont="1" applyBorder="1" applyAlignment="1">
      <alignment horizontal="center"/>
    </xf>
    <xf numFmtId="164" fontId="8" fillId="12" borderId="18" xfId="1" applyNumberFormat="1" applyFont="1" applyFill="1" applyBorder="1" applyAlignment="1">
      <alignment horizontal="center"/>
    </xf>
    <xf numFmtId="164" fontId="8" fillId="15" borderId="18" xfId="1" applyNumberFormat="1" applyFont="1" applyFill="1" applyBorder="1" applyAlignment="1">
      <alignment horizontal="center"/>
    </xf>
    <xf numFmtId="0" fontId="8" fillId="0" borderId="22" xfId="0" applyFont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8" fillId="0" borderId="21" xfId="0" applyFont="1" applyBorder="1" applyAlignment="1">
      <alignment horizontal="left" wrapText="1"/>
    </xf>
    <xf numFmtId="0" fontId="9" fillId="3" borderId="21" xfId="0" applyFont="1" applyFill="1" applyBorder="1" applyAlignment="1">
      <alignment horizontal="right"/>
    </xf>
    <xf numFmtId="164" fontId="8" fillId="15" borderId="18" xfId="0" applyNumberFormat="1" applyFont="1" applyFill="1" applyBorder="1" applyAlignment="1">
      <alignment horizontal="center"/>
    </xf>
    <xf numFmtId="164" fontId="8" fillId="18" borderId="18" xfId="0" applyNumberFormat="1" applyFont="1" applyFill="1" applyBorder="1" applyAlignment="1">
      <alignment horizontal="center"/>
    </xf>
    <xf numFmtId="164" fontId="8" fillId="19" borderId="24" xfId="0" applyNumberFormat="1" applyFont="1" applyFill="1" applyBorder="1" applyAlignment="1">
      <alignment horizontal="center"/>
    </xf>
    <xf numFmtId="164" fontId="8" fillId="20" borderId="24" xfId="0" applyNumberFormat="1" applyFont="1" applyFill="1" applyBorder="1" applyAlignment="1">
      <alignment horizontal="center"/>
    </xf>
    <xf numFmtId="0" fontId="8" fillId="0" borderId="14" xfId="0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3" xfId="0" applyFont="1" applyBorder="1" applyAlignment="1">
      <alignment horizontal="left" wrapText="1"/>
    </xf>
    <xf numFmtId="164" fontId="1" fillId="2" borderId="13" xfId="0" applyNumberFormat="1" applyFont="1" applyFill="1" applyBorder="1"/>
    <xf numFmtId="0" fontId="0" fillId="0" borderId="13" xfId="0" applyBorder="1"/>
    <xf numFmtId="164" fontId="8" fillId="6" borderId="17" xfId="0" applyNumberFormat="1" applyFont="1" applyFill="1" applyBorder="1" applyAlignment="1">
      <alignment horizontal="center"/>
    </xf>
    <xf numFmtId="164" fontId="8" fillId="6" borderId="18" xfId="0" applyNumberFormat="1" applyFont="1" applyFill="1" applyBorder="1" applyAlignment="1">
      <alignment horizontal="center"/>
    </xf>
    <xf numFmtId="164" fontId="8" fillId="7" borderId="18" xfId="0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/>
    </xf>
    <xf numFmtId="164" fontId="1" fillId="2" borderId="13" xfId="1" applyNumberFormat="1" applyFill="1" applyBorder="1" applyAlignment="1">
      <alignment horizontal="right"/>
    </xf>
    <xf numFmtId="0" fontId="8" fillId="9" borderId="26" xfId="0" applyFont="1" applyFill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27" xfId="0" applyFont="1" applyBorder="1"/>
    <xf numFmtId="0" fontId="8" fillId="0" borderId="28" xfId="0" applyFont="1" applyBorder="1" applyAlignment="1">
      <alignment horizontal="center"/>
    </xf>
    <xf numFmtId="0" fontId="8" fillId="0" borderId="27" xfId="0" applyFont="1" applyBorder="1" applyAlignment="1">
      <alignment horizontal="right"/>
    </xf>
    <xf numFmtId="0" fontId="8" fillId="0" borderId="27" xfId="0" applyFont="1" applyBorder="1" applyAlignment="1">
      <alignment horizontal="left"/>
    </xf>
    <xf numFmtId="0" fontId="9" fillId="3" borderId="26" xfId="0" applyFont="1" applyFill="1" applyBorder="1"/>
    <xf numFmtId="164" fontId="8" fillId="12" borderId="24" xfId="0" applyNumberFormat="1" applyFont="1" applyFill="1" applyBorder="1" applyAlignment="1">
      <alignment horizontal="center"/>
    </xf>
    <xf numFmtId="164" fontId="8" fillId="17" borderId="18" xfId="1" applyNumberFormat="1" applyFont="1" applyFill="1" applyBorder="1" applyAlignment="1">
      <alignment horizontal="center"/>
    </xf>
    <xf numFmtId="0" fontId="17" fillId="0" borderId="22" xfId="0" applyFont="1" applyBorder="1"/>
    <xf numFmtId="0" fontId="17" fillId="0" borderId="21" xfId="0" applyFont="1" applyBorder="1"/>
    <xf numFmtId="164" fontId="8" fillId="15" borderId="23" xfId="0" applyNumberFormat="1" applyFont="1" applyFill="1" applyBorder="1" applyAlignment="1">
      <alignment horizontal="center"/>
    </xf>
    <xf numFmtId="164" fontId="8" fillId="18" borderId="24" xfId="0" applyNumberFormat="1" applyFont="1" applyFill="1" applyBorder="1" applyAlignment="1">
      <alignment horizontal="center"/>
    </xf>
    <xf numFmtId="164" fontId="8" fillId="12" borderId="23" xfId="0" applyNumberFormat="1" applyFont="1" applyFill="1" applyBorder="1" applyAlignment="1">
      <alignment horizontal="center"/>
    </xf>
    <xf numFmtId="164" fontId="8" fillId="21" borderId="24" xfId="0" applyNumberFormat="1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 vertical="top"/>
    </xf>
    <xf numFmtId="0" fontId="8" fillId="0" borderId="13" xfId="0" applyFont="1" applyBorder="1" applyAlignment="1">
      <alignment horizontal="left" vertical="top"/>
    </xf>
    <xf numFmtId="0" fontId="8" fillId="0" borderId="14" xfId="0" applyFont="1" applyBorder="1" applyAlignment="1">
      <alignment vertical="top"/>
    </xf>
    <xf numFmtId="0" fontId="8" fillId="0" borderId="17" xfId="0" applyFont="1" applyBorder="1" applyAlignment="1">
      <alignment horizontal="center" vertical="top"/>
    </xf>
    <xf numFmtId="0" fontId="8" fillId="0" borderId="14" xfId="0" applyFont="1" applyBorder="1" applyAlignment="1">
      <alignment horizontal="right" vertical="top"/>
    </xf>
    <xf numFmtId="0" fontId="0" fillId="0" borderId="14" xfId="0" applyBorder="1" applyAlignment="1">
      <alignment vertical="top"/>
    </xf>
    <xf numFmtId="0" fontId="8" fillId="2" borderId="21" xfId="0" applyFont="1" applyFill="1" applyBorder="1" applyAlignment="1">
      <alignment horizontal="center" vertical="top"/>
    </xf>
    <xf numFmtId="0" fontId="8" fillId="2" borderId="22" xfId="0" applyFont="1" applyFill="1" applyBorder="1" applyAlignment="1">
      <alignment horizontal="center" vertical="top"/>
    </xf>
    <xf numFmtId="46" fontId="8" fillId="10" borderId="21" xfId="0" applyNumberFormat="1" applyFont="1" applyFill="1" applyBorder="1" applyAlignment="1">
      <alignment horizontal="center" vertical="top" wrapText="1"/>
    </xf>
    <xf numFmtId="164" fontId="1" fillId="2" borderId="21" xfId="0" applyNumberFormat="1" applyFont="1" applyFill="1" applyBorder="1" applyAlignment="1">
      <alignment vertical="top"/>
    </xf>
    <xf numFmtId="46" fontId="0" fillId="2" borderId="22" xfId="0" applyNumberFormat="1" applyFill="1" applyBorder="1" applyAlignment="1">
      <alignment horizontal="center" vertical="top"/>
    </xf>
    <xf numFmtId="2" fontId="8" fillId="2" borderId="21" xfId="0" applyNumberFormat="1" applyFont="1" applyFill="1" applyBorder="1" applyAlignment="1">
      <alignment horizontal="center" vertical="top"/>
    </xf>
    <xf numFmtId="0" fontId="16" fillId="0" borderId="13" xfId="0" applyFont="1" applyBorder="1" applyAlignment="1">
      <alignment vertical="top"/>
    </xf>
    <xf numFmtId="164" fontId="8" fillId="6" borderId="23" xfId="0" applyNumberFormat="1" applyFont="1" applyFill="1" applyBorder="1" applyAlignment="1">
      <alignment horizontal="center" vertical="top" wrapText="1"/>
    </xf>
    <xf numFmtId="164" fontId="8" fillId="6" borderId="24" xfId="0" applyNumberFormat="1" applyFont="1" applyFill="1" applyBorder="1" applyAlignment="1">
      <alignment horizontal="center" vertical="top" wrapText="1"/>
    </xf>
    <xf numFmtId="164" fontId="8" fillId="7" borderId="24" xfId="0" applyNumberFormat="1" applyFont="1" applyFill="1" applyBorder="1" applyAlignment="1">
      <alignment horizontal="center" vertical="top"/>
    </xf>
    <xf numFmtId="164" fontId="8" fillId="13" borderId="24" xfId="0" applyNumberFormat="1" applyFont="1" applyFill="1" applyBorder="1" applyAlignment="1">
      <alignment horizontal="center" vertical="top"/>
    </xf>
    <xf numFmtId="164" fontId="8" fillId="14" borderId="24" xfId="0" applyNumberFormat="1" applyFont="1" applyFill="1" applyBorder="1" applyAlignment="1">
      <alignment horizontal="center" vertical="top"/>
    </xf>
    <xf numFmtId="164" fontId="8" fillId="0" borderId="23" xfId="0" applyNumberFormat="1" applyFont="1" applyBorder="1" applyAlignment="1">
      <alignment horizontal="center" vertical="top"/>
    </xf>
    <xf numFmtId="164" fontId="8" fillId="0" borderId="24" xfId="0" applyNumberFormat="1" applyFon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164" fontId="0" fillId="0" borderId="23" xfId="0" applyNumberForma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8" fillId="9" borderId="21" xfId="1" applyFont="1" applyFill="1" applyBorder="1" applyAlignment="1">
      <alignment horizontal="center"/>
    </xf>
    <xf numFmtId="2" fontId="8" fillId="2" borderId="13" xfId="1" applyNumberFormat="1" applyFont="1" applyFill="1" applyBorder="1" applyAlignment="1">
      <alignment horizontal="center"/>
    </xf>
    <xf numFmtId="1" fontId="9" fillId="5" borderId="21" xfId="0" applyNumberFormat="1" applyFont="1" applyFill="1" applyBorder="1" applyAlignment="1">
      <alignment horizontal="right" vertical="center" wrapText="1"/>
    </xf>
    <xf numFmtId="0" fontId="8" fillId="2" borderId="21" xfId="1" applyFont="1" applyFill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46" fontId="8" fillId="10" borderId="21" xfId="1" applyNumberFormat="1" applyFont="1" applyFill="1" applyBorder="1" applyAlignment="1">
      <alignment horizontal="center" vertical="center" wrapText="1"/>
    </xf>
    <xf numFmtId="164" fontId="8" fillId="6" borderId="18" xfId="1" applyNumberFormat="1" applyFont="1" applyFill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2" borderId="14" xfId="0" applyFont="1" applyFill="1" applyBorder="1" applyAlignment="1">
      <alignment horizontal="left"/>
    </xf>
    <xf numFmtId="1" fontId="9" fillId="5" borderId="13" xfId="0" applyNumberFormat="1" applyFont="1" applyFill="1" applyBorder="1" applyAlignment="1">
      <alignment horizontal="right" vertical="center" wrapText="1"/>
    </xf>
    <xf numFmtId="0" fontId="8" fillId="0" borderId="0" xfId="1" applyFont="1" applyAlignment="1">
      <alignment horizontal="left"/>
    </xf>
    <xf numFmtId="0" fontId="8" fillId="0" borderId="29" xfId="0" applyFont="1" applyBorder="1" applyAlignment="1">
      <alignment horizontal="left"/>
    </xf>
    <xf numFmtId="0" fontId="9" fillId="3" borderId="29" xfId="0" applyFont="1" applyFill="1" applyBorder="1"/>
    <xf numFmtId="164" fontId="8" fillId="12" borderId="18" xfId="0" applyNumberFormat="1" applyFont="1" applyFill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22" xfId="0" applyFont="1" applyBorder="1" applyAlignment="1">
      <alignment horizontal="center"/>
    </xf>
    <xf numFmtId="164" fontId="8" fillId="7" borderId="18" xfId="1" applyNumberFormat="1" applyFont="1" applyFill="1" applyBorder="1" applyAlignment="1">
      <alignment horizontal="center"/>
    </xf>
    <xf numFmtId="164" fontId="8" fillId="8" borderId="18" xfId="1" applyNumberFormat="1" applyFont="1" applyFill="1" applyBorder="1" applyAlignment="1">
      <alignment horizontal="center"/>
    </xf>
    <xf numFmtId="0" fontId="8" fillId="0" borderId="14" xfId="0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164" fontId="8" fillId="2" borderId="21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vertical="center"/>
    </xf>
    <xf numFmtId="164" fontId="8" fillId="6" borderId="23" xfId="0" applyNumberFormat="1" applyFont="1" applyFill="1" applyBorder="1" applyAlignment="1">
      <alignment horizontal="center" vertical="center" wrapText="1"/>
    </xf>
    <xf numFmtId="164" fontId="8" fillId="6" borderId="24" xfId="0" applyNumberFormat="1" applyFont="1" applyFill="1" applyBorder="1" applyAlignment="1">
      <alignment horizontal="center" vertical="center" wrapText="1"/>
    </xf>
    <xf numFmtId="164" fontId="8" fillId="7" borderId="24" xfId="0" applyNumberFormat="1" applyFont="1" applyFill="1" applyBorder="1" applyAlignment="1">
      <alignment horizontal="center" vertical="center" wrapText="1"/>
    </xf>
    <xf numFmtId="164" fontId="8" fillId="8" borderId="2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3" xfId="0" applyFont="1" applyBorder="1"/>
    <xf numFmtId="0" fontId="8" fillId="2" borderId="22" xfId="0" applyFont="1" applyFill="1" applyBorder="1"/>
    <xf numFmtId="20" fontId="8" fillId="0" borderId="21" xfId="0" applyNumberFormat="1" applyFont="1" applyBorder="1" applyAlignment="1">
      <alignment horizontal="center" wrapText="1"/>
    </xf>
    <xf numFmtId="0" fontId="1" fillId="22" borderId="0" xfId="0" applyFont="1" applyFill="1"/>
    <xf numFmtId="0" fontId="0" fillId="0" borderId="0" xfId="0" applyAlignment="1">
      <alignment horizontal="center"/>
    </xf>
    <xf numFmtId="0" fontId="18" fillId="2" borderId="0" xfId="3" applyFont="1" applyFill="1" applyAlignment="1">
      <alignment horizontal="left"/>
    </xf>
    <xf numFmtId="0" fontId="19" fillId="2" borderId="0" xfId="3" applyFont="1" applyFill="1"/>
    <xf numFmtId="2" fontId="19" fillId="2" borderId="0" xfId="3" applyNumberFormat="1" applyFont="1" applyFill="1" applyAlignment="1">
      <alignment horizontal="center"/>
    </xf>
    <xf numFmtId="0" fontId="19" fillId="2" borderId="0" xfId="3" applyFont="1" applyFill="1" applyAlignment="1">
      <alignment horizontal="center"/>
    </xf>
    <xf numFmtId="2" fontId="20" fillId="0" borderId="0" xfId="3" applyNumberFormat="1" applyFont="1"/>
    <xf numFmtId="0" fontId="21" fillId="0" borderId="0" xfId="3" applyFont="1"/>
    <xf numFmtId="0" fontId="22" fillId="0" borderId="0" xfId="3" applyFont="1"/>
    <xf numFmtId="0" fontId="19" fillId="0" borderId="0" xfId="3" applyFont="1"/>
    <xf numFmtId="0" fontId="16" fillId="0" borderId="0" xfId="3"/>
    <xf numFmtId="0" fontId="12" fillId="2" borderId="0" xfId="3" applyFont="1" applyFill="1" applyAlignment="1">
      <alignment horizontal="left"/>
    </xf>
    <xf numFmtId="16" fontId="12" fillId="2" borderId="0" xfId="3" applyNumberFormat="1" applyFont="1" applyFill="1" applyAlignment="1">
      <alignment horizontal="right"/>
    </xf>
    <xf numFmtId="0" fontId="8" fillId="2" borderId="0" xfId="3" applyFont="1" applyFill="1"/>
    <xf numFmtId="2" fontId="8" fillId="2" borderId="0" xfId="3" applyNumberFormat="1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2" fontId="8" fillId="0" borderId="0" xfId="3" applyNumberFormat="1" applyFont="1"/>
    <xf numFmtId="0" fontId="1" fillId="0" borderId="0" xfId="3" applyFont="1"/>
    <xf numFmtId="0" fontId="23" fillId="0" borderId="0" xfId="3" applyFont="1"/>
    <xf numFmtId="0" fontId="24" fillId="0" borderId="0" xfId="3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0" fontId="12" fillId="0" borderId="1" xfId="3" applyFont="1" applyBorder="1"/>
    <xf numFmtId="16" fontId="12" fillId="0" borderId="1" xfId="3" applyNumberFormat="1" applyFont="1" applyBorder="1" applyAlignment="1">
      <alignment horizontal="center"/>
    </xf>
    <xf numFmtId="16" fontId="12" fillId="0" borderId="1" xfId="3" quotePrefix="1" applyNumberFormat="1" applyFont="1" applyBorder="1" applyAlignment="1">
      <alignment horizontal="center"/>
    </xf>
    <xf numFmtId="16" fontId="12" fillId="23" borderId="1" xfId="3" applyNumberFormat="1" applyFont="1" applyFill="1" applyBorder="1" applyAlignment="1">
      <alignment horizontal="center"/>
    </xf>
    <xf numFmtId="0" fontId="12" fillId="2" borderId="1" xfId="3" applyFont="1" applyFill="1" applyBorder="1" applyAlignment="1">
      <alignment horizontal="center"/>
    </xf>
    <xf numFmtId="0" fontId="12" fillId="0" borderId="1" xfId="3" applyFont="1" applyBorder="1" applyAlignment="1">
      <alignment horizontal="center"/>
    </xf>
    <xf numFmtId="0" fontId="25" fillId="0" borderId="1" xfId="3" applyFont="1" applyBorder="1" applyAlignment="1">
      <alignment horizontal="center"/>
    </xf>
    <xf numFmtId="0" fontId="25" fillId="0" borderId="1" xfId="3" applyFont="1" applyBorder="1" applyAlignment="1">
      <alignment horizontal="right"/>
    </xf>
    <xf numFmtId="0" fontId="12" fillId="0" borderId="0" xfId="3" applyFont="1"/>
    <xf numFmtId="14" fontId="12" fillId="0" borderId="1" xfId="3" applyNumberFormat="1" applyFont="1" applyBorder="1" applyAlignment="1">
      <alignment horizontal="center"/>
    </xf>
    <xf numFmtId="0" fontId="1" fillId="0" borderId="1" xfId="3" applyFont="1" applyBorder="1"/>
    <xf numFmtId="0" fontId="1" fillId="0" borderId="33" xfId="3" applyFont="1" applyBorder="1"/>
    <xf numFmtId="2" fontId="8" fillId="2" borderId="1" xfId="3" applyNumberFormat="1" applyFont="1" applyFill="1" applyBorder="1" applyAlignment="1">
      <alignment horizontal="center"/>
    </xf>
    <xf numFmtId="2" fontId="8" fillId="17" borderId="1" xfId="3" applyNumberFormat="1" applyFont="1" applyFill="1" applyBorder="1" applyAlignment="1">
      <alignment horizontal="center"/>
    </xf>
    <xf numFmtId="2" fontId="1" fillId="0" borderId="1" xfId="3" applyNumberFormat="1" applyFont="1" applyBorder="1"/>
    <xf numFmtId="2" fontId="1" fillId="0" borderId="31" xfId="3" applyNumberFormat="1" applyFont="1" applyBorder="1"/>
    <xf numFmtId="2" fontId="25" fillId="0" borderId="1" xfId="3" applyNumberFormat="1" applyFont="1" applyBorder="1"/>
    <xf numFmtId="0" fontId="8" fillId="0" borderId="14" xfId="1" applyFont="1" applyBorder="1" applyAlignment="1">
      <alignment horizontal="right"/>
    </xf>
    <xf numFmtId="0" fontId="8" fillId="2" borderId="21" xfId="1" applyFont="1" applyFill="1" applyBorder="1" applyAlignment="1">
      <alignment horizontal="left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16" fillId="0" borderId="14" xfId="0" applyFont="1" applyBorder="1"/>
    <xf numFmtId="0" fontId="8" fillId="0" borderId="26" xfId="0" applyFont="1" applyBorder="1"/>
    <xf numFmtId="0" fontId="8" fillId="0" borderId="27" xfId="0" applyFont="1" applyBorder="1" applyAlignment="1">
      <alignment horizontal="left" vertical="center"/>
    </xf>
    <xf numFmtId="0" fontId="8" fillId="0" borderId="26" xfId="1" applyFont="1" applyBorder="1" applyAlignment="1">
      <alignment horizontal="left"/>
    </xf>
    <xf numFmtId="0" fontId="8" fillId="0" borderId="27" xfId="1" applyFont="1" applyBorder="1"/>
    <xf numFmtId="0" fontId="8" fillId="0" borderId="28" xfId="1" applyFont="1" applyBorder="1" applyAlignment="1">
      <alignment horizontal="center"/>
    </xf>
    <xf numFmtId="0" fontId="8" fillId="0" borderId="27" xfId="1" applyFont="1" applyBorder="1" applyAlignment="1">
      <alignment horizontal="right"/>
    </xf>
    <xf numFmtId="0" fontId="8" fillId="2" borderId="27" xfId="1" applyFont="1" applyFill="1" applyBorder="1" applyAlignment="1">
      <alignment horizontal="left"/>
    </xf>
    <xf numFmtId="0" fontId="8" fillId="0" borderId="13" xfId="1" applyFont="1" applyBorder="1" applyAlignment="1">
      <alignment horizontal="left"/>
    </xf>
    <xf numFmtId="0" fontId="8" fillId="0" borderId="14" xfId="1" applyFont="1" applyBorder="1"/>
    <xf numFmtId="0" fontId="8" fillId="0" borderId="17" xfId="1" applyFont="1" applyBorder="1" applyAlignment="1">
      <alignment horizontal="center"/>
    </xf>
    <xf numFmtId="0" fontId="8" fillId="2" borderId="14" xfId="1" applyFont="1" applyFill="1" applyBorder="1" applyAlignment="1">
      <alignment horizontal="left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vertical="top"/>
    </xf>
    <xf numFmtId="0" fontId="8" fillId="0" borderId="23" xfId="0" applyFont="1" applyBorder="1" applyAlignment="1">
      <alignment horizontal="center" vertical="top"/>
    </xf>
    <xf numFmtId="0" fontId="8" fillId="0" borderId="22" xfId="0" applyFont="1" applyBorder="1" applyAlignment="1">
      <alignment horizontal="right" vertical="top"/>
    </xf>
    <xf numFmtId="0" fontId="0" fillId="0" borderId="22" xfId="0" applyBorder="1" applyAlignment="1">
      <alignment vertical="top"/>
    </xf>
    <xf numFmtId="0" fontId="8" fillId="0" borderId="0" xfId="0" applyFont="1" applyAlignment="1">
      <alignment horizontal="left"/>
    </xf>
    <xf numFmtId="0" fontId="16" fillId="0" borderId="13" xfId="0" applyFont="1" applyBorder="1"/>
    <xf numFmtId="0" fontId="17" fillId="0" borderId="14" xfId="0" applyFont="1" applyBorder="1"/>
    <xf numFmtId="0" fontId="17" fillId="0" borderId="13" xfId="0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165" fontId="8" fillId="2" borderId="0" xfId="0" applyNumberFormat="1" applyFont="1" applyFill="1" applyAlignment="1">
      <alignment horizontal="center" vertical="center" wrapText="1"/>
    </xf>
    <xf numFmtId="2" fontId="8" fillId="17" borderId="0" xfId="3" applyNumberFormat="1" applyFont="1" applyFill="1" applyAlignment="1">
      <alignment horizontal="center"/>
    </xf>
    <xf numFmtId="2" fontId="1" fillId="0" borderId="0" xfId="3" applyNumberFormat="1" applyFont="1"/>
    <xf numFmtId="2" fontId="25" fillId="0" borderId="0" xfId="3" applyNumberFormat="1" applyFont="1"/>
    <xf numFmtId="0" fontId="16" fillId="0" borderId="0" xfId="3" applyAlignment="1">
      <alignment horizontal="right"/>
    </xf>
    <xf numFmtId="9" fontId="16" fillId="0" borderId="0" xfId="4" applyFont="1"/>
    <xf numFmtId="164" fontId="12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31" xfId="3" applyFont="1" applyBorder="1" applyAlignment="1">
      <alignment horizontal="center"/>
    </xf>
    <xf numFmtId="0" fontId="12" fillId="0" borderId="32" xfId="3" applyFont="1" applyBorder="1" applyAlignment="1">
      <alignment horizontal="center"/>
    </xf>
  </cellXfs>
  <cellStyles count="5">
    <cellStyle name="Hyperlink" xfId="2" xr:uid="{C3532EF9-9B7E-41A7-8212-05686AD01710}"/>
    <cellStyle name="Normal" xfId="0" builtinId="0"/>
    <cellStyle name="Normal 2" xfId="1" xr:uid="{BC6A7D32-8DEB-4AD9-ABF9-B2FD6B629A97}"/>
    <cellStyle name="Normal 3" xfId="3" xr:uid="{8E0A01C9-A1D8-48E5-8E2C-02E1F77A7DAA}"/>
    <cellStyle name="Prosent 2" xfId="4" xr:uid="{AD97511B-B307-4BAB-A095-E1DBA1878745}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E0CE4EA3-230C-4A98-964A-159BAD7B0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5D2C852A-2209-47AE-8732-EB01DBACB5A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C669321D-511A-4565-93F8-D6EBBA8151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FAE5894C-EDC1-494C-BCC3-13F47C673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B5BCACB-4F70-4FFB-B964-38F5E4B5FB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BD3C1077-959A-4108-8794-41D4CD69D6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939E0F7D-5FF6-41CF-B315-327BD7830A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52C57185-AA3D-4E3A-B91E-22B2CB72B8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6125E12-F1EB-442A-B197-1D4106B7DC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6A0683F5-139A-4464-A899-AAEF1B88212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3998B9B1-FD42-4495-868E-BB7810405C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1F76268F-7BBD-44BF-BB67-1B23EC2971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0689FF36-959D-4ECB-BC6F-E743D49A7CF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950D7815-B5C6-41F7-BA22-3EB8CA5148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0E140524-A879-439B-BCE1-3D1577B76A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C51285CD-7F82-45BC-8877-44BA7C94E9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58FE8BF3-6AAF-43A3-8B0B-771321D1BE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908D5383-5DCA-4F3D-806C-7C84B1A420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AC562D9F-5A99-4AA8-BBCD-C6F9328354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D389D22F-F7AF-41C0-B0E7-9AAD932472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D8F3C53A-8CC3-4F23-B64E-AC3B179AEA1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CC10801C-2DE0-436F-9831-A035567B121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47E464AB-7082-42F7-B075-92027D1382F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00E3307A-6A70-4C6A-95ED-FA881C6948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FF438EE5-C1A4-46EA-AB99-2B1DE4AB2F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ADB9DA9F-9687-47F4-8764-B3FBB502E1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64210FC0-EAC4-469B-ADCB-30A4A8A51D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948C8BCC-1484-4B3E-930E-5B44986B7BD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B5835D1F-9915-45ED-B1FC-7DC180D33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E087D107-45BB-4467-99E0-BEEF5CCE7C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34445959-F2A7-4D58-A80B-470B8CCA6A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9FFB4236-6496-4394-A900-AC22CB51B0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75AC158F-8807-4DAF-AD6E-B1AF67362E9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8CAA2379-CAC0-4A40-8F11-4351D6928AD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43E1A3DE-289B-42E5-994E-A1D2450931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D42B92DD-EA8D-4FC5-91D2-439106373DD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11EE5224-D57D-4F02-9214-4E37CBA3EC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54DD290C-731D-4D51-8FE7-45CCFC234F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8591CBA6-3BAF-40CF-A4D4-9BBEEE143F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8515B776-FA50-4B2E-A418-6F596F4753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0A149FDA-D705-4B6F-B546-63DFDE8389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018283D5-5D99-4486-BDC2-3E016D2965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9B62CE7E-EDD1-416D-B302-F59FA6312D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AF61ED51-C03B-4E67-8FC2-45492DBC77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4660524C-3547-44A2-905A-ADBF37F4BE2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5C8371F1-F880-49AB-B841-D97E9C7B6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1236F58F-1222-4C99-AAC6-BEDDCC5475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6D24F175-DFD8-482C-9D64-B5BE1F0F3E1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1A5C3885-B146-4961-8F91-F41B940978F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8D640D69-2734-4261-AA7E-717A8B8BA2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F6BD7E65-ACA7-4057-B1FA-6D0B3A5FC5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9A5BACE3-71A8-40C1-B271-DEC31903F6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FE627B2A-8C2B-4A85-B2AA-D5D426AB209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80FB90AC-A939-4398-9D6B-CDA12DB88F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569FE82E-6249-469A-8A4E-2DDD6B2243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12156533-19D5-437F-9BCE-ECC52EEE91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D90E9352-ABF7-4F7E-A7E7-1409B0BE2F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7585793F-3762-47B1-8DAD-BEDA97A6B40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23C6C828-14AA-4052-95F6-AF579E31E36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7BFF7EC0-8911-4EAA-B769-13E5CD608C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2E6D1D84-1ED9-4EC2-8844-71499AA764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8EA7A24A-974E-482C-A867-7BC168A8C8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44530AB1-DB58-481F-9A38-239667473A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F9070E51-1134-49DB-B532-E20B388319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4D8A7D41-F620-4445-B698-A829F448FA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36801F8C-A50A-4075-B998-490DE30DD4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B046CCE5-3BD3-4410-B82F-3BF68F3D994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E69A8E7C-53BF-4AF9-99F4-089C2FCF8E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6EDE2BE7-4530-4EA1-B001-39735616B8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C8223F15-18C7-4E29-A9DE-CB87B447010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22DFA35E-4CA6-4F11-A3E0-D28F88E0D0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17334592-153B-446B-954C-9E6255FEBF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DA28A6A8-A4C4-4049-991F-25885FFD35D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D934128A-F051-43DC-A37A-EE28669933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FE4E5EDC-9C71-4DE1-9A29-E68C92B7A04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30B5DA8C-1484-45CF-8018-078016D7FA2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4E6790B7-58F8-4BB5-A2FB-F9264A26DDA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F0B6C4DD-9900-4AF9-B2F5-B42069E0177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64D7F82B-8BF8-4D0B-A6F6-EF748472AF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F68A2372-971E-4C73-B05B-C26A546FFC0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8D4B76C2-C11F-4287-948E-7C7F6C3AD46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C0FA3187-4753-4B06-A89C-C0172071C8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88C3F716-AEAE-41D0-B255-EEC5E75A43C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7C9A58CB-C00F-4AA6-844D-406026DA83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492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5-Yoga_Joachim.xlsx" TargetMode="External"/><Relationship Id="rId1" Type="http://schemas.openxmlformats.org/officeDocument/2006/relationships/externalLinkPath" Target="/6B29995718A6A0C7/Ullern%20Seilforening/UllernCupen/UllernCupen_2025-Yoga_Joach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(pølse) Master påmeldingsliste"/>
      <sheetName val="Sammendrag 2025"/>
      <sheetName val="Statistikk 2024"/>
      <sheetName val="Statistikk 2024 (2)"/>
      <sheetName val="Vår_1"/>
      <sheetName val="Vår_2"/>
      <sheetName val="Vår_3"/>
      <sheetName val="Vår_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0.81736111111111109</v>
          </cell>
          <cell r="L6">
            <v>0.68679999999999997</v>
          </cell>
          <cell r="M6">
            <v>4.6263611111111096E-2</v>
          </cell>
          <cell r="N6">
            <v>5.2631578947368418E-2</v>
          </cell>
        </row>
        <row r="7">
          <cell r="E7">
            <v>660</v>
          </cell>
          <cell r="F7" t="str">
            <v>Express</v>
          </cell>
          <cell r="G7" t="str">
            <v>Roxanne</v>
          </cell>
          <cell r="H7" t="str">
            <v>Nei</v>
          </cell>
          <cell r="I7" t="str">
            <v>Nei</v>
          </cell>
          <cell r="J7" t="str">
            <v>18:00</v>
          </cell>
          <cell r="K7">
            <v>0.81869212962962967</v>
          </cell>
          <cell r="L7">
            <v>0.68389999999999995</v>
          </cell>
          <cell r="M7">
            <v>4.697854745370373E-2</v>
          </cell>
          <cell r="N7">
            <v>0.10526315789473684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Nei</v>
          </cell>
          <cell r="I8" t="str">
            <v>Ja</v>
          </cell>
          <cell r="J8" t="str">
            <v>18:00</v>
          </cell>
          <cell r="K8">
            <v>0.81876157407407413</v>
          </cell>
          <cell r="L8">
            <v>0.68679999999999997</v>
          </cell>
          <cell r="M8">
            <v>4.7225449074074111E-2</v>
          </cell>
          <cell r="N8">
            <v>0.15789473684210525</v>
          </cell>
        </row>
        <row r="9">
          <cell r="E9">
            <v>9727</v>
          </cell>
          <cell r="F9" t="str">
            <v>Linjett 33</v>
          </cell>
          <cell r="G9" t="str">
            <v>Fragancia</v>
          </cell>
          <cell r="H9" t="str">
            <v>Ja</v>
          </cell>
          <cell r="I9" t="str">
            <v>Nei</v>
          </cell>
          <cell r="J9" t="str">
            <v>18:00</v>
          </cell>
          <cell r="K9">
            <v>0.81817129629629626</v>
          </cell>
          <cell r="L9">
            <v>0.73702532617037597</v>
          </cell>
          <cell r="M9">
            <v>5.0243971888235095E-2</v>
          </cell>
          <cell r="N9">
            <v>0.21052631578947367</v>
          </cell>
        </row>
        <row r="10">
          <cell r="E10">
            <v>22</v>
          </cell>
          <cell r="F10" t="str">
            <v>Express</v>
          </cell>
          <cell r="G10" t="str">
            <v>ELO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0.82424768518518521</v>
          </cell>
          <cell r="L10">
            <v>0.68979811088295684</v>
          </cell>
          <cell r="M10">
            <v>5.121591297817326E-2</v>
          </cell>
          <cell r="N10">
            <v>0.26315789473684209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0.81909722222222225</v>
          </cell>
          <cell r="L11">
            <v>0.75160000000000005</v>
          </cell>
          <cell r="M11">
            <v>5.1933472222222249E-2</v>
          </cell>
          <cell r="N11">
            <v>0.31578947368421051</v>
          </cell>
        </row>
        <row r="12">
          <cell r="E12">
            <v>26</v>
          </cell>
          <cell r="F12" t="str">
            <v>Farr 30</v>
          </cell>
          <cell r="G12" t="str">
            <v>Pakalolo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0.81444444444444442</v>
          </cell>
          <cell r="L12">
            <v>0.92559999999999998</v>
          </cell>
          <cell r="M12">
            <v>5.3221999999999992E-2</v>
          </cell>
          <cell r="N12">
            <v>0.36842105263157893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0.81402777777777779</v>
          </cell>
          <cell r="L13">
            <v>0.94589999999999996</v>
          </cell>
          <cell r="M13">
            <v>5.399512500000004E-2</v>
          </cell>
          <cell r="N13">
            <v>0.42105263157894735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0.8168981481481481</v>
          </cell>
          <cell r="L14">
            <v>0.81869999999999998</v>
          </cell>
          <cell r="M14">
            <v>5.4769513888888843E-2</v>
          </cell>
          <cell r="N14">
            <v>0.47368421052631576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0.828125</v>
          </cell>
          <cell r="L15">
            <v>0.78423262938036653</v>
          </cell>
          <cell r="M15">
            <v>5.582211424408861E-2</v>
          </cell>
          <cell r="N15">
            <v>0.52631578947368418</v>
          </cell>
        </row>
        <row r="16">
          <cell r="E16">
            <v>16120</v>
          </cell>
          <cell r="F16" t="str">
            <v>J/99</v>
          </cell>
          <cell r="G16" t="str">
            <v>Karikveite</v>
          </cell>
          <cell r="H16" t="str">
            <v>Ja</v>
          </cell>
          <cell r="I16" t="str">
            <v>Nei</v>
          </cell>
          <cell r="J16" t="str">
            <v>18:10</v>
          </cell>
          <cell r="K16">
            <v>0.83019675925925929</v>
          </cell>
          <cell r="L16">
            <v>0.76654112259276663</v>
          </cell>
          <cell r="M16">
            <v>5.615091163066694E-2</v>
          </cell>
          <cell r="N16">
            <v>0.57894736842105265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0.82314814814814818</v>
          </cell>
          <cell r="L17">
            <v>0.85460000000000003</v>
          </cell>
          <cell r="M17">
            <v>5.6577685185185238E-2</v>
          </cell>
          <cell r="N17">
            <v>0.63157894736842102</v>
          </cell>
        </row>
        <row r="18">
          <cell r="E18">
            <v>10886</v>
          </cell>
          <cell r="F18" t="str">
            <v>J/92</v>
          </cell>
          <cell r="G18" t="str">
            <v>IGGY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0.82829861111111114</v>
          </cell>
          <cell r="L18">
            <v>0.82310000000000005</v>
          </cell>
          <cell r="M18">
            <v>5.8731614583333383E-2</v>
          </cell>
          <cell r="N18">
            <v>0.68421052631578949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0.828125</v>
          </cell>
          <cell r="L19">
            <v>0.85560000000000003</v>
          </cell>
          <cell r="M19">
            <v>6.0902083333333357E-2</v>
          </cell>
          <cell r="N19">
            <v>0.73684210526315785</v>
          </cell>
        </row>
        <row r="20">
          <cell r="E20">
            <v>88</v>
          </cell>
          <cell r="F20" t="str">
            <v>X-35 OD</v>
          </cell>
          <cell r="G20" t="str">
            <v>Akhillevs-X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0.82571759259259259</v>
          </cell>
          <cell r="L20">
            <v>0.88919999999999999</v>
          </cell>
          <cell r="M20">
            <v>6.1153083333333351E-2</v>
          </cell>
          <cell r="N20">
            <v>0.78947368421052633</v>
          </cell>
        </row>
        <row r="21">
          <cell r="E21">
            <v>11169</v>
          </cell>
          <cell r="F21" t="str">
            <v>X-40</v>
          </cell>
          <cell r="G21" t="str">
            <v>Noomi II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0.83079861111111108</v>
          </cell>
          <cell r="L21">
            <v>0.88149999999999995</v>
          </cell>
          <cell r="M21">
            <v>6.5102447916666667E-2</v>
          </cell>
          <cell r="N21">
            <v>0.84210526315789469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0.83442129629629624</v>
          </cell>
          <cell r="L22">
            <v>0.88949999999999996</v>
          </cell>
          <cell r="M22">
            <v>6.8915659722222189E-2</v>
          </cell>
          <cell r="N22">
            <v>0.89473684210526316</v>
          </cell>
        </row>
        <row r="23">
          <cell r="E23">
            <v>15953</v>
          </cell>
          <cell r="F23" t="str">
            <v>Sun Odyssey 35</v>
          </cell>
          <cell r="G23" t="str">
            <v>Balsam</v>
          </cell>
          <cell r="H23" t="str">
            <v>Nei</v>
          </cell>
          <cell r="I23" t="str">
            <v>Nei</v>
          </cell>
          <cell r="J23" t="str">
            <v>18:00</v>
          </cell>
          <cell r="K23">
            <v>0.85162037037037042</v>
          </cell>
          <cell r="L23">
            <v>0.71020000000000005</v>
          </cell>
          <cell r="M23">
            <v>7.2170787037037082E-2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Nei</v>
          </cell>
          <cell r="I24" t="str">
            <v>Ja</v>
          </cell>
          <cell r="J24" t="str">
            <v>18:10</v>
          </cell>
          <cell r="K24" t="str">
            <v>dnf</v>
          </cell>
          <cell r="L24">
            <v>0.84860000000000002</v>
          </cell>
          <cell r="M24" t="str">
            <v>Dnf</v>
          </cell>
          <cell r="N24">
            <v>1</v>
          </cell>
        </row>
        <row r="25">
          <cell r="E25">
            <v>14069</v>
          </cell>
          <cell r="F25" t="str">
            <v>Sun Odyssey 30i</v>
          </cell>
          <cell r="G25" t="str">
            <v>Vesla</v>
          </cell>
          <cell r="H25" t="str">
            <v>Ja</v>
          </cell>
          <cell r="I25" t="str">
            <v>Nei</v>
          </cell>
          <cell r="J25" t="str">
            <v>18:00</v>
          </cell>
          <cell r="K25" t="str">
            <v>dns</v>
          </cell>
          <cell r="L25">
            <v>0.63296113256113262</v>
          </cell>
          <cell r="M25" t="str">
            <v>Dns</v>
          </cell>
          <cell r="N25">
            <v>1.5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Ja</v>
          </cell>
          <cell r="I26" t="str">
            <v>Ja</v>
          </cell>
          <cell r="J26" t="str">
            <v>18:00</v>
          </cell>
          <cell r="K26" t="str">
            <v>dns</v>
          </cell>
          <cell r="L26">
            <v>0.69040000000000001</v>
          </cell>
          <cell r="M26" t="str">
            <v>Dns</v>
          </cell>
          <cell r="N26">
            <v>1.5</v>
          </cell>
        </row>
        <row r="27">
          <cell r="E27">
            <v>11722</v>
          </cell>
          <cell r="F27" t="str">
            <v>Dehler 34</v>
          </cell>
          <cell r="G27" t="str">
            <v>Bellini</v>
          </cell>
          <cell r="H27" t="str">
            <v>Ja</v>
          </cell>
          <cell r="I27" t="str">
            <v>Nei</v>
          </cell>
          <cell r="J27" t="str">
            <v>18:10</v>
          </cell>
          <cell r="K27" t="str">
            <v>dns</v>
          </cell>
          <cell r="L27">
            <v>0.74636541262135936</v>
          </cell>
          <cell r="M27" t="str">
            <v>Dns</v>
          </cell>
          <cell r="N27">
            <v>1.5</v>
          </cell>
        </row>
        <row r="28">
          <cell r="E28">
            <v>3951</v>
          </cell>
          <cell r="F28" t="str">
            <v>Albin Nova</v>
          </cell>
          <cell r="G28" t="str">
            <v>Fryd V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dns</v>
          </cell>
          <cell r="L28">
            <v>0.76019999999999999</v>
          </cell>
          <cell r="M28" t="str">
            <v>Dns</v>
          </cell>
          <cell r="N28">
            <v>1.5</v>
          </cell>
        </row>
        <row r="29">
          <cell r="E29">
            <v>13724</v>
          </cell>
          <cell r="F29" t="str">
            <v>Pogo 8,50</v>
          </cell>
          <cell r="G29" t="str">
            <v>Vindtora</v>
          </cell>
          <cell r="H29" t="str">
            <v>Ja</v>
          </cell>
          <cell r="I29" t="str">
            <v>Ja</v>
          </cell>
          <cell r="J29" t="str">
            <v>18:00</v>
          </cell>
          <cell r="K29" t="str">
            <v>dns</v>
          </cell>
          <cell r="L29">
            <v>0.79139999999999999</v>
          </cell>
          <cell r="M29" t="str">
            <v>Dns</v>
          </cell>
          <cell r="N29">
            <v>1.5</v>
          </cell>
        </row>
        <row r="30">
          <cell r="E30">
            <v>175</v>
          </cell>
          <cell r="F30" t="str">
            <v>11MOD</v>
          </cell>
          <cell r="G30" t="str">
            <v>Olivia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0.89319999999999999</v>
          </cell>
          <cell r="M30" t="str">
            <v>Dns</v>
          </cell>
          <cell r="N30">
            <v>1.5</v>
          </cell>
        </row>
        <row r="31">
          <cell r="E31">
            <v>11541</v>
          </cell>
          <cell r="F31" t="str">
            <v>J/109</v>
          </cell>
          <cell r="G31" t="str">
            <v>JJFlash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0.90229999999999999</v>
          </cell>
          <cell r="M31" t="str">
            <v>Dns</v>
          </cell>
          <cell r="N31">
            <v>1.5</v>
          </cell>
        </row>
        <row r="32">
          <cell r="E32">
            <v>15179</v>
          </cell>
          <cell r="F32" t="str">
            <v>Arcona 410</v>
          </cell>
          <cell r="G32" t="str">
            <v>Stær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0.92559999999999998</v>
          </cell>
          <cell r="M32" t="str">
            <v>Dns</v>
          </cell>
          <cell r="N32">
            <v>1.5</v>
          </cell>
        </row>
        <row r="33">
          <cell r="E33">
            <v>9340</v>
          </cell>
          <cell r="F33" t="str">
            <v>BB13.5 One Off</v>
          </cell>
          <cell r="G33" t="str">
            <v>Husar Slettenes Berthe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dns</v>
          </cell>
          <cell r="L33">
            <v>1.0082</v>
          </cell>
          <cell r="M33" t="str">
            <v>Dns</v>
          </cell>
          <cell r="N33">
            <v>1.5</v>
          </cell>
        </row>
      </sheetData>
      <sheetData sheetId="7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0.8005902777777778</v>
          </cell>
          <cell r="L6">
            <v>1.1451</v>
          </cell>
          <cell r="M6">
            <v>4.9978843750000057E-2</v>
          </cell>
          <cell r="N6">
            <v>0.05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0.80385416666666665</v>
          </cell>
          <cell r="L7">
            <v>1.1324000000000001</v>
          </cell>
          <cell r="M7">
            <v>5.3120569444444453E-2</v>
          </cell>
          <cell r="N7">
            <v>0.1</v>
          </cell>
        </row>
        <row r="8">
          <cell r="E8">
            <v>70</v>
          </cell>
          <cell r="F8" t="str">
            <v>H-båt</v>
          </cell>
          <cell r="G8" t="str">
            <v>Nipa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0.81175925925925929</v>
          </cell>
          <cell r="L8">
            <v>0.87829999999999997</v>
          </cell>
          <cell r="M8">
            <v>5.4243157407407434E-2</v>
          </cell>
          <cell r="N8">
            <v>0.15</v>
          </cell>
        </row>
        <row r="9">
          <cell r="E9">
            <v>11722</v>
          </cell>
          <cell r="F9" t="str">
            <v>Dehler 34</v>
          </cell>
          <cell r="G9" t="str">
            <v>Bellini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0.8121990740740741</v>
          </cell>
          <cell r="L9">
            <v>0.98563002945927969</v>
          </cell>
          <cell r="M9">
            <v>5.4460622229613488E-2</v>
          </cell>
          <cell r="N9">
            <v>0.2</v>
          </cell>
        </row>
        <row r="10">
          <cell r="E10">
            <v>63</v>
          </cell>
          <cell r="F10" t="str">
            <v>H-Båt</v>
          </cell>
          <cell r="G10" t="str">
            <v xml:space="preserve">Kari 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0.81482638888888892</v>
          </cell>
          <cell r="L10">
            <v>0.8415243747208575</v>
          </cell>
          <cell r="M10">
            <v>5.4552986375133394E-2</v>
          </cell>
          <cell r="N10">
            <v>0.25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0.80825231481481485</v>
          </cell>
          <cell r="L11">
            <v>0.94836239782016352</v>
          </cell>
          <cell r="M11">
            <v>5.5244304956352852E-2</v>
          </cell>
          <cell r="N11">
            <v>0.3</v>
          </cell>
        </row>
        <row r="12">
          <cell r="E12">
            <v>22</v>
          </cell>
          <cell r="F12" t="str">
            <v>Express</v>
          </cell>
          <cell r="G12" t="str">
            <v>ELO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0.81306712962962968</v>
          </cell>
          <cell r="L12">
            <v>0.88468883899935857</v>
          </cell>
          <cell r="M12">
            <v>5.5794785691059133E-2</v>
          </cell>
          <cell r="N12">
            <v>0.35</v>
          </cell>
        </row>
        <row r="13">
          <cell r="E13">
            <v>16120</v>
          </cell>
          <cell r="F13" t="str">
            <v>J/99</v>
          </cell>
          <cell r="G13" t="str">
            <v>Karikveite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0.81229166666666663</v>
          </cell>
          <cell r="L13">
            <v>1.0117744478049677</v>
          </cell>
          <cell r="M13">
            <v>5.5998905201427716E-2</v>
          </cell>
          <cell r="N13">
            <v>0.4</v>
          </cell>
        </row>
        <row r="14">
          <cell r="E14">
            <v>105</v>
          </cell>
          <cell r="F14" t="str">
            <v>H-båt</v>
          </cell>
          <cell r="G14" t="str">
            <v>Rå Båt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0.81259259259259264</v>
          </cell>
          <cell r="L14">
            <v>0.89559999999999995</v>
          </cell>
          <cell r="M14">
            <v>5.6057925925925969E-2</v>
          </cell>
          <cell r="N14">
            <v>0.45</v>
          </cell>
        </row>
        <row r="15">
          <cell r="E15">
            <v>12042</v>
          </cell>
          <cell r="F15" t="str">
            <v>X-43</v>
          </cell>
          <cell r="G15" t="str">
            <v>Bjørnstjerne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0.80832175925925931</v>
          </cell>
          <cell r="L15">
            <v>1.1031315992789081</v>
          </cell>
          <cell r="M15">
            <v>5.6675939458322687E-2</v>
          </cell>
          <cell r="N15">
            <v>0.5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0.80814814814814817</v>
          </cell>
          <cell r="L16">
            <v>1.1134999999999999</v>
          </cell>
          <cell r="M16">
            <v>5.7015324074074121E-2</v>
          </cell>
          <cell r="N16">
            <v>0.55000000000000004</v>
          </cell>
        </row>
        <row r="17">
          <cell r="E17">
            <v>11169</v>
          </cell>
          <cell r="F17" t="str">
            <v>X-40</v>
          </cell>
          <cell r="G17" t="str">
            <v>Noomi II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0.80781250000000004</v>
          </cell>
          <cell r="L17">
            <v>1.1375</v>
          </cell>
          <cell r="M17">
            <v>5.7862413194444517E-2</v>
          </cell>
          <cell r="N17">
            <v>0.6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0.81055555555555558</v>
          </cell>
          <cell r="L18">
            <v>1.0859000000000001</v>
          </cell>
          <cell r="M18">
            <v>5.8216305555555618E-2</v>
          </cell>
          <cell r="N18">
            <v>0.65</v>
          </cell>
        </row>
        <row r="19">
          <cell r="E19">
            <v>7055</v>
          </cell>
          <cell r="F19" t="str">
            <v>Contrast 33</v>
          </cell>
          <cell r="G19" t="str">
            <v>Vildensky</v>
          </cell>
          <cell r="H19" t="str">
            <v>Nei</v>
          </cell>
          <cell r="I19" t="str">
            <v>Ja</v>
          </cell>
          <cell r="J19" t="str">
            <v>18:00</v>
          </cell>
          <cell r="K19">
            <v>0.8110532407407407</v>
          </cell>
          <cell r="L19">
            <v>0.9829</v>
          </cell>
          <cell r="M19">
            <v>6.0009230324074035E-2</v>
          </cell>
          <cell r="N19">
            <v>0.7</v>
          </cell>
        </row>
        <row r="20">
          <cell r="E20">
            <v>15953</v>
          </cell>
          <cell r="F20" t="str">
            <v>Sun Odyssey 35</v>
          </cell>
          <cell r="G20" t="str">
            <v>Balsam</v>
          </cell>
          <cell r="H20" t="str">
            <v>Nei</v>
          </cell>
          <cell r="I20" t="str">
            <v>Nei</v>
          </cell>
          <cell r="J20">
            <v>0.75</v>
          </cell>
          <cell r="K20">
            <v>0.81633101851851853</v>
          </cell>
          <cell r="L20">
            <v>0.90990000000000004</v>
          </cell>
          <cell r="M20">
            <v>6.0354593750000012E-2</v>
          </cell>
          <cell r="N20">
            <v>0.75</v>
          </cell>
        </row>
        <row r="21">
          <cell r="E21">
            <v>329</v>
          </cell>
          <cell r="F21" t="str">
            <v>J/80</v>
          </cell>
          <cell r="G21" t="str">
            <v>Baby Boop</v>
          </cell>
          <cell r="H21" t="str">
            <v>Ja</v>
          </cell>
          <cell r="I21" t="str">
            <v>Ja</v>
          </cell>
          <cell r="J21" t="str">
            <v>18:00</v>
          </cell>
          <cell r="K21">
            <v>0.81093749999999998</v>
          </cell>
          <cell r="L21">
            <v>0.99760000000000004</v>
          </cell>
          <cell r="M21">
            <v>6.0791249999999977E-2</v>
          </cell>
          <cell r="N21">
            <v>0.8</v>
          </cell>
        </row>
        <row r="22">
          <cell r="E22">
            <v>660</v>
          </cell>
          <cell r="F22" t="str">
            <v>Express</v>
          </cell>
          <cell r="G22" t="str">
            <v>Roxanne</v>
          </cell>
          <cell r="H22" t="str">
            <v>Nei</v>
          </cell>
          <cell r="I22" t="str">
            <v>Ja</v>
          </cell>
          <cell r="J22" t="str">
            <v>18:00</v>
          </cell>
          <cell r="K22">
            <v>0.81603009259259263</v>
          </cell>
          <cell r="L22">
            <v>0.93540000000000001</v>
          </cell>
          <cell r="M22">
            <v>6.1764548611111143E-2</v>
          </cell>
          <cell r="N22">
            <v>0.85</v>
          </cell>
        </row>
        <row r="23">
          <cell r="E23">
            <v>9775</v>
          </cell>
          <cell r="F23" t="str">
            <v>First 31.7</v>
          </cell>
          <cell r="G23" t="str">
            <v>Bilbo</v>
          </cell>
          <cell r="H23" t="str">
            <v>Ja</v>
          </cell>
          <cell r="I23" t="str">
            <v>Nei</v>
          </cell>
          <cell r="J23" t="str">
            <v>18:00</v>
          </cell>
          <cell r="K23">
            <v>0.81504629629629632</v>
          </cell>
          <cell r="L23">
            <v>0.97177036095079727</v>
          </cell>
          <cell r="M23">
            <v>6.3210062830364386E-2</v>
          </cell>
          <cell r="N23">
            <v>0.9</v>
          </cell>
        </row>
        <row r="24">
          <cell r="E24">
            <v>14516</v>
          </cell>
          <cell r="F24" t="str">
            <v>J/120</v>
          </cell>
          <cell r="G24" t="str">
            <v>the Joker</v>
          </cell>
          <cell r="H24" t="str">
            <v>Nei</v>
          </cell>
          <cell r="I24" t="str">
            <v>Ja</v>
          </cell>
          <cell r="J24" t="str">
            <v>18:10</v>
          </cell>
          <cell r="K24">
            <v>0.81437499999999996</v>
          </cell>
          <cell r="L24">
            <v>1.1589</v>
          </cell>
          <cell r="M24">
            <v>6.655627083333332E-2</v>
          </cell>
          <cell r="N24">
            <v>0.95</v>
          </cell>
        </row>
        <row r="25">
          <cell r="E25">
            <v>11620</v>
          </cell>
          <cell r="F25" t="str">
            <v>X-37</v>
          </cell>
          <cell r="G25" t="str">
            <v>Metaxa</v>
          </cell>
          <cell r="H25" t="str">
            <v>Nei</v>
          </cell>
          <cell r="I25" t="str">
            <v>Ja</v>
          </cell>
          <cell r="J25" t="str">
            <v>18:10</v>
          </cell>
          <cell r="K25" t="str">
            <v>Dsq</v>
          </cell>
          <cell r="L25">
            <v>1.1002000000000001</v>
          </cell>
          <cell r="M25" t="str">
            <v>Dsq</v>
          </cell>
          <cell r="N25">
            <v>1.5</v>
          </cell>
        </row>
        <row r="26">
          <cell r="E26">
            <v>9340</v>
          </cell>
          <cell r="F26" t="str">
            <v>BB13.5 One Off</v>
          </cell>
          <cell r="G26" t="str">
            <v>Husar Slettenes Berthe</v>
          </cell>
          <cell r="H26" t="str">
            <v>Nei</v>
          </cell>
          <cell r="I26" t="str">
            <v>Nei</v>
          </cell>
          <cell r="J26" t="str">
            <v>18:10</v>
          </cell>
          <cell r="K26" t="str">
            <v>dns</v>
          </cell>
          <cell r="L26">
            <v>1.2929999999999999</v>
          </cell>
          <cell r="M26" t="str">
            <v>Dns</v>
          </cell>
          <cell r="N26">
            <v>1.5</v>
          </cell>
        </row>
        <row r="27">
          <cell r="E27">
            <v>15179</v>
          </cell>
          <cell r="F27" t="str">
            <v>Arcona 410</v>
          </cell>
          <cell r="G27" t="str">
            <v>Stær</v>
          </cell>
          <cell r="H27" t="str">
            <v>Ja</v>
          </cell>
          <cell r="I27" t="str">
            <v>Ja</v>
          </cell>
          <cell r="J27" t="str">
            <v>18:10</v>
          </cell>
          <cell r="K27" t="str">
            <v>dns</v>
          </cell>
          <cell r="L27">
            <v>1.1733</v>
          </cell>
          <cell r="M27" t="str">
            <v>Dns</v>
          </cell>
          <cell r="N27">
            <v>1.5</v>
          </cell>
        </row>
        <row r="28">
          <cell r="E28">
            <v>175</v>
          </cell>
          <cell r="F28" t="str">
            <v>11MOD</v>
          </cell>
          <cell r="G28" t="str">
            <v>Olivia</v>
          </cell>
          <cell r="H28" t="str">
            <v>Nei</v>
          </cell>
          <cell r="I28" t="str">
            <v>Ja</v>
          </cell>
          <cell r="J28" t="str">
            <v>18:10</v>
          </cell>
          <cell r="K28" t="str">
            <v>dns</v>
          </cell>
          <cell r="L28">
            <v>1.1048</v>
          </cell>
          <cell r="M28" t="str">
            <v>Dns</v>
          </cell>
          <cell r="N28">
            <v>1.5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 t="str">
            <v>dns</v>
          </cell>
          <cell r="L29">
            <v>1.1033999999999999</v>
          </cell>
          <cell r="M29" t="str">
            <v>Dns</v>
          </cell>
          <cell r="N29">
            <v>1.5</v>
          </cell>
        </row>
        <row r="30">
          <cell r="E30">
            <v>11733</v>
          </cell>
          <cell r="F30" t="str">
            <v>Elan 40</v>
          </cell>
          <cell r="G30" t="str">
            <v>Jonna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1.1032</v>
          </cell>
          <cell r="M30" t="str">
            <v>Dns</v>
          </cell>
          <cell r="N30">
            <v>1.5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1.0824</v>
          </cell>
          <cell r="M31" t="str">
            <v>Dns</v>
          </cell>
          <cell r="N31">
            <v>1.5</v>
          </cell>
        </row>
        <row r="32">
          <cell r="E32">
            <v>10886</v>
          </cell>
          <cell r="F32" t="str">
            <v>J/92</v>
          </cell>
          <cell r="G32" t="str">
            <v>IGGY</v>
          </cell>
          <cell r="H32" t="str">
            <v>Nei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1.0537000000000001</v>
          </cell>
          <cell r="M32" t="str">
            <v>Dns</v>
          </cell>
          <cell r="N32">
            <v>1.5</v>
          </cell>
        </row>
        <row r="33">
          <cell r="E33">
            <v>13724</v>
          </cell>
          <cell r="F33" t="str">
            <v>Pogo 8,50</v>
          </cell>
          <cell r="G33" t="str">
            <v>Vindtora</v>
          </cell>
          <cell r="H33" t="str">
            <v>Ja</v>
          </cell>
          <cell r="I33" t="str">
            <v>Ja</v>
          </cell>
          <cell r="J33" t="str">
            <v>18:00</v>
          </cell>
          <cell r="K33" t="str">
            <v>dns</v>
          </cell>
          <cell r="L33">
            <v>1.0097</v>
          </cell>
          <cell r="M33" t="str">
            <v>Dns</v>
          </cell>
          <cell r="N33">
            <v>1.5</v>
          </cell>
        </row>
        <row r="34">
          <cell r="E34">
            <v>10324</v>
          </cell>
          <cell r="F34" t="str">
            <v>First 31.7 LR</v>
          </cell>
          <cell r="G34" t="str">
            <v>Ziggy</v>
          </cell>
          <cell r="H34" t="str">
            <v>Ja</v>
          </cell>
          <cell r="I34" t="str">
            <v>Ja</v>
          </cell>
          <cell r="J34" t="str">
            <v>18:00</v>
          </cell>
          <cell r="K34" t="str">
            <v>dns</v>
          </cell>
          <cell r="L34">
            <v>0.99399999999999999</v>
          </cell>
          <cell r="M34" t="str">
            <v>Dns</v>
          </cell>
          <cell r="N34">
            <v>1.5</v>
          </cell>
        </row>
        <row r="35">
          <cell r="E35">
            <v>3951</v>
          </cell>
          <cell r="F35" t="str">
            <v>Albin Nova</v>
          </cell>
          <cell r="G35" t="str">
            <v>Fryd V</v>
          </cell>
          <cell r="H35" t="str">
            <v>Nei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0.99239999999999995</v>
          </cell>
          <cell r="M35" t="str">
            <v>Dns</v>
          </cell>
          <cell r="N35">
            <v>1.5</v>
          </cell>
        </row>
        <row r="36">
          <cell r="E36">
            <v>14069</v>
          </cell>
          <cell r="F36" t="str">
            <v>Sun Odyssey 30i</v>
          </cell>
          <cell r="G36" t="str">
            <v>Vesla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dns</v>
          </cell>
          <cell r="L36">
            <v>0.873558956185567</v>
          </cell>
          <cell r="M36" t="str">
            <v>Dns</v>
          </cell>
          <cell r="N36">
            <v>1.5</v>
          </cell>
        </row>
        <row r="37">
          <cell r="E37">
            <v>4444</v>
          </cell>
          <cell r="F37" t="str">
            <v>X 40</v>
          </cell>
          <cell r="G37" t="str">
            <v>KJAPPFOT</v>
          </cell>
          <cell r="H37" t="str">
            <v>Nei</v>
          </cell>
          <cell r="I37" t="str">
            <v>Ja</v>
          </cell>
          <cell r="J37" t="str">
            <v>18:10</v>
          </cell>
          <cell r="K37" t="str">
            <v>dns</v>
          </cell>
          <cell r="L37">
            <v>1.1569</v>
          </cell>
          <cell r="M37" t="str">
            <v>Dns</v>
          </cell>
          <cell r="N37">
            <v>1.5</v>
          </cell>
        </row>
      </sheetData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0.80357638888888894</v>
          </cell>
          <cell r="L6">
            <v>0.8415243747208575</v>
          </cell>
          <cell r="M6">
            <v>4.5085837159523759E-2</v>
          </cell>
          <cell r="N6">
            <v>4.3478260869565216E-2</v>
          </cell>
        </row>
        <row r="7">
          <cell r="E7">
            <v>22</v>
          </cell>
          <cell r="F7" t="str">
            <v>Express</v>
          </cell>
          <cell r="G7" t="str">
            <v>ELO</v>
          </cell>
          <cell r="H7" t="str">
            <v>Ja</v>
          </cell>
          <cell r="I7" t="str">
            <v>Nei</v>
          </cell>
          <cell r="J7" t="str">
            <v>18:00</v>
          </cell>
          <cell r="K7">
            <v>0.8011342592592593</v>
          </cell>
          <cell r="L7">
            <v>0.88468883899935857</v>
          </cell>
          <cell r="M7">
            <v>4.5237908457166305E-2</v>
          </cell>
          <cell r="N7">
            <v>8.6956521739130432E-2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Ja</v>
          </cell>
          <cell r="I8" t="str">
            <v>Nei</v>
          </cell>
          <cell r="J8" t="str">
            <v>18:00</v>
          </cell>
          <cell r="K8">
            <v>0.80401620370370375</v>
          </cell>
          <cell r="L8">
            <v>0.8415243747208575</v>
          </cell>
          <cell r="M8">
            <v>4.5455952046553762E-2</v>
          </cell>
          <cell r="N8">
            <v>0.13043478260869565</v>
          </cell>
        </row>
        <row r="9">
          <cell r="E9">
            <v>11440</v>
          </cell>
          <cell r="F9" t="str">
            <v>Bavaria 35 match</v>
          </cell>
          <cell r="G9" t="str">
            <v>Occasione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0.80123842592592598</v>
          </cell>
          <cell r="L9">
            <v>1.0338000000000001</v>
          </cell>
          <cell r="M9">
            <v>4.5791118055555635E-2</v>
          </cell>
          <cell r="N9">
            <v>0.17391304347826086</v>
          </cell>
        </row>
        <row r="10">
          <cell r="E10">
            <v>9727</v>
          </cell>
          <cell r="F10" t="str">
            <v>Linjett 33</v>
          </cell>
          <cell r="G10" t="str">
            <v>Fragancia</v>
          </cell>
          <cell r="H10" t="str">
            <v>Nei</v>
          </cell>
          <cell r="I10" t="str">
            <v>Nei</v>
          </cell>
          <cell r="J10" t="str">
            <v>18:00</v>
          </cell>
          <cell r="K10">
            <v>0.7978587962962963</v>
          </cell>
          <cell r="L10">
            <v>0.95940000000000003</v>
          </cell>
          <cell r="M10">
            <v>4.5915729166666676E-2</v>
          </cell>
          <cell r="N10">
            <v>0.21739130434782608</v>
          </cell>
        </row>
        <row r="11">
          <cell r="E11">
            <v>63</v>
          </cell>
          <cell r="F11" t="str">
            <v>H-Båt</v>
          </cell>
          <cell r="G11" t="str">
            <v xml:space="preserve">Kari 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0.80460648148148151</v>
          </cell>
          <cell r="L11">
            <v>0.8415243747208575</v>
          </cell>
          <cell r="M11">
            <v>4.5952685184409807E-2</v>
          </cell>
          <cell r="N11">
            <v>0.2608695652173913</v>
          </cell>
        </row>
        <row r="12">
          <cell r="E12">
            <v>175</v>
          </cell>
          <cell r="F12" t="str">
            <v>11MOD</v>
          </cell>
          <cell r="G12" t="str">
            <v>Olivia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0.79988425925925921</v>
          </cell>
          <cell r="L12">
            <v>1.1048</v>
          </cell>
          <cell r="M12">
            <v>4.7439907407407382E-2</v>
          </cell>
          <cell r="N12">
            <v>0.30434782608695654</v>
          </cell>
        </row>
        <row r="13">
          <cell r="E13">
            <v>475</v>
          </cell>
          <cell r="F13" t="str">
            <v>Express</v>
          </cell>
          <cell r="G13" t="str">
            <v>Baluba</v>
          </cell>
          <cell r="H13" t="str">
            <v>Nei</v>
          </cell>
          <cell r="I13" t="str">
            <v>Nei</v>
          </cell>
          <cell r="J13" t="str">
            <v>18:00</v>
          </cell>
          <cell r="K13">
            <v>0.80364583333333328</v>
          </cell>
          <cell r="L13">
            <v>0.89939999999999998</v>
          </cell>
          <cell r="M13">
            <v>4.8249062499999953E-2</v>
          </cell>
          <cell r="N13">
            <v>0.34782608695652173</v>
          </cell>
        </row>
        <row r="14">
          <cell r="E14">
            <v>26</v>
          </cell>
          <cell r="F14" t="str">
            <v>Farr 30</v>
          </cell>
          <cell r="G14" t="str">
            <v>Pakalolo</v>
          </cell>
          <cell r="H14" t="str">
            <v>Nei</v>
          </cell>
          <cell r="I14" t="str">
            <v>Ja</v>
          </cell>
          <cell r="J14" t="str">
            <v>18:10</v>
          </cell>
          <cell r="K14">
            <v>0.79956018518518523</v>
          </cell>
          <cell r="L14">
            <v>1.1324000000000001</v>
          </cell>
          <cell r="M14">
            <v>4.8258064814814899E-2</v>
          </cell>
          <cell r="N14">
            <v>0.39130434782608697</v>
          </cell>
        </row>
        <row r="15">
          <cell r="E15">
            <v>7055</v>
          </cell>
          <cell r="F15" t="str">
            <v>Contrast 33</v>
          </cell>
          <cell r="G15" t="str">
            <v>Vildensky</v>
          </cell>
          <cell r="H15" t="str">
            <v>Nei</v>
          </cell>
          <cell r="I15" t="str">
            <v>Nei</v>
          </cell>
          <cell r="J15" t="str">
            <v>18:00</v>
          </cell>
          <cell r="K15">
            <v>0.80153935185185188</v>
          </cell>
          <cell r="L15">
            <v>0.93959999999999999</v>
          </cell>
          <cell r="M15">
            <v>4.8426375000000021E-2</v>
          </cell>
          <cell r="N15">
            <v>0.43478260869565216</v>
          </cell>
        </row>
        <row r="16">
          <cell r="E16">
            <v>329</v>
          </cell>
          <cell r="F16" t="str">
            <v>J/80</v>
          </cell>
          <cell r="G16" t="str">
            <v>Baby Boop</v>
          </cell>
          <cell r="H16" t="str">
            <v>Ja</v>
          </cell>
          <cell r="I16" t="str">
            <v>Ja</v>
          </cell>
          <cell r="J16" t="str">
            <v>18:00</v>
          </cell>
          <cell r="K16">
            <v>0.79870370370370369</v>
          </cell>
          <cell r="L16">
            <v>0.99760000000000004</v>
          </cell>
          <cell r="M16">
            <v>4.8586814814814805E-2</v>
          </cell>
          <cell r="N16">
            <v>0.47826086956521741</v>
          </cell>
        </row>
        <row r="17">
          <cell r="E17">
            <v>14069</v>
          </cell>
          <cell r="F17" t="str">
            <v>Sun Odyssey 30i</v>
          </cell>
          <cell r="G17" t="str">
            <v>Vesla</v>
          </cell>
          <cell r="H17" t="str">
            <v>Ja</v>
          </cell>
          <cell r="I17" t="str">
            <v>Nei</v>
          </cell>
          <cell r="J17" t="str">
            <v>18:00</v>
          </cell>
          <cell r="K17">
            <v>0.80783564814814812</v>
          </cell>
          <cell r="L17">
            <v>0.873558956185567</v>
          </cell>
          <cell r="M17">
            <v>5.0522848426611998E-2</v>
          </cell>
          <cell r="N17">
            <v>0.52173913043478259</v>
          </cell>
        </row>
        <row r="18">
          <cell r="E18">
            <v>11620</v>
          </cell>
          <cell r="F18" t="str">
            <v>X-37</v>
          </cell>
          <cell r="G18" t="str">
            <v>Metaxa</v>
          </cell>
          <cell r="H18" t="str">
            <v>Nei</v>
          </cell>
          <cell r="I18" t="str">
            <v>Nei</v>
          </cell>
          <cell r="J18" t="str">
            <v>18:10</v>
          </cell>
          <cell r="K18">
            <v>0.8053703703703704</v>
          </cell>
          <cell r="L18">
            <v>1.0510999999999999</v>
          </cell>
          <cell r="M18">
            <v>5.0900490740740795E-2</v>
          </cell>
          <cell r="N18">
            <v>0.56521739130434778</v>
          </cell>
        </row>
        <row r="19">
          <cell r="E19">
            <v>16120</v>
          </cell>
          <cell r="F19" t="str">
            <v>J/99</v>
          </cell>
          <cell r="G19" t="str">
            <v>Karikveite</v>
          </cell>
          <cell r="H19" t="str">
            <v>Ja</v>
          </cell>
          <cell r="I19" t="str">
            <v>Nei</v>
          </cell>
          <cell r="J19" t="str">
            <v>18:10</v>
          </cell>
          <cell r="K19">
            <v>0.8075</v>
          </cell>
          <cell r="L19">
            <v>1.0117744478049677</v>
          </cell>
          <cell r="M19">
            <v>5.1150819305695608E-2</v>
          </cell>
          <cell r="N19">
            <v>0.60869565217391308</v>
          </cell>
        </row>
        <row r="20">
          <cell r="E20">
            <v>10886</v>
          </cell>
          <cell r="F20" t="str">
            <v>J/92</v>
          </cell>
          <cell r="G20" t="str">
            <v>IGGY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0.80571759259259257</v>
          </cell>
          <cell r="L20">
            <v>1.0537000000000001</v>
          </cell>
          <cell r="M20">
            <v>5.1392266203703706E-2</v>
          </cell>
          <cell r="N20">
            <v>0.65217391304347827</v>
          </cell>
        </row>
        <row r="21">
          <cell r="E21">
            <v>14391</v>
          </cell>
          <cell r="F21" t="str">
            <v>Elan 380</v>
          </cell>
          <cell r="G21" t="str">
            <v>Ajda</v>
          </cell>
          <cell r="H21" t="str">
            <v>Ja</v>
          </cell>
          <cell r="I21" t="str">
            <v>Nei</v>
          </cell>
          <cell r="J21" t="str">
            <v>18:10</v>
          </cell>
          <cell r="K21">
            <v>0.80718749999999995</v>
          </cell>
          <cell r="L21">
            <v>1.0247051009174313</v>
          </cell>
          <cell r="M21">
            <v>5.1484315313455632E-2</v>
          </cell>
          <cell r="N21">
            <v>0.69565217391304346</v>
          </cell>
        </row>
        <row r="22">
          <cell r="E22">
            <v>12042</v>
          </cell>
          <cell r="F22" t="str">
            <v>X-43</v>
          </cell>
          <cell r="G22" t="str">
            <v>Bjørnstjerne</v>
          </cell>
          <cell r="H22" t="str">
            <v>Nei</v>
          </cell>
          <cell r="I22" t="str">
            <v>Nei</v>
          </cell>
          <cell r="J22" t="str">
            <v>18:10</v>
          </cell>
          <cell r="K22">
            <v>0.80417824074074074</v>
          </cell>
          <cell r="L22">
            <v>1.1225000000000001</v>
          </cell>
          <cell r="M22">
            <v>5.3019936342592618E-2</v>
          </cell>
          <cell r="N22">
            <v>0.73913043478260865</v>
          </cell>
        </row>
        <row r="23">
          <cell r="E23">
            <v>15953</v>
          </cell>
          <cell r="F23" t="str">
            <v>Sun Odyssey 35</v>
          </cell>
          <cell r="G23" t="str">
            <v>Balsam</v>
          </cell>
          <cell r="H23" t="str">
            <v>Nei</v>
          </cell>
          <cell r="I23" t="str">
            <v>Nei</v>
          </cell>
          <cell r="J23">
            <v>0.75</v>
          </cell>
          <cell r="K23">
            <v>0.80828703703703708</v>
          </cell>
          <cell r="L23">
            <v>0.90990000000000004</v>
          </cell>
          <cell r="M23">
            <v>5.3035375000000044E-2</v>
          </cell>
          <cell r="N23">
            <v>0.78260869565217395</v>
          </cell>
        </row>
        <row r="24">
          <cell r="E24">
            <v>9775</v>
          </cell>
          <cell r="F24" t="str">
            <v>First 31.7</v>
          </cell>
          <cell r="G24" t="str">
            <v>Bilbo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0.80517361111111108</v>
          </cell>
          <cell r="L24">
            <v>0.97177036095079727</v>
          </cell>
          <cell r="M24">
            <v>5.3616079984403327E-2</v>
          </cell>
          <cell r="N24">
            <v>0.82608695652173914</v>
          </cell>
        </row>
        <row r="25">
          <cell r="E25">
            <v>88</v>
          </cell>
          <cell r="F25" t="str">
            <v>X-35 OD</v>
          </cell>
          <cell r="G25" t="str">
            <v>Akhillevs-X</v>
          </cell>
          <cell r="H25" t="str">
            <v>Nei</v>
          </cell>
          <cell r="I25" t="str">
            <v>Ja</v>
          </cell>
          <cell r="J25" t="str">
            <v>18:10</v>
          </cell>
          <cell r="K25">
            <v>0.8052893518518518</v>
          </cell>
          <cell r="L25">
            <v>1.1134999999999999</v>
          </cell>
          <cell r="M25">
            <v>5.3832054398148109E-2</v>
          </cell>
          <cell r="N25">
            <v>0.86956521739130432</v>
          </cell>
        </row>
        <row r="26">
          <cell r="E26">
            <v>6294</v>
          </cell>
          <cell r="F26" t="str">
            <v>Maestro 35</v>
          </cell>
          <cell r="G26" t="str">
            <v>Luringen</v>
          </cell>
          <cell r="H26" t="str">
            <v>Nei</v>
          </cell>
          <cell r="I26" t="str">
            <v>Nei</v>
          </cell>
          <cell r="J26" t="str">
            <v>18:00</v>
          </cell>
          <cell r="K26">
            <v>0.80910879629629628</v>
          </cell>
          <cell r="L26">
            <v>0.97160000000000002</v>
          </cell>
          <cell r="M26">
            <v>5.7430106481481474E-2</v>
          </cell>
          <cell r="N26">
            <v>0.91304347826086951</v>
          </cell>
        </row>
        <row r="27">
          <cell r="E27">
            <v>11172</v>
          </cell>
          <cell r="F27" t="str">
            <v>Grand Soleil 42 R</v>
          </cell>
          <cell r="G27" t="str">
            <v>Tango II</v>
          </cell>
          <cell r="H27" t="str">
            <v>Nei</v>
          </cell>
          <cell r="I27" t="str">
            <v>Ja</v>
          </cell>
          <cell r="J27" t="str">
            <v>18:10</v>
          </cell>
          <cell r="K27">
            <v>0.80612268518518515</v>
          </cell>
          <cell r="L27">
            <v>1.1999</v>
          </cell>
          <cell r="M27">
            <v>5.90089710648148E-2</v>
          </cell>
          <cell r="N27">
            <v>0.95652173913043481</v>
          </cell>
        </row>
        <row r="28">
          <cell r="E28">
            <v>14516</v>
          </cell>
          <cell r="F28" t="str">
            <v>J/120</v>
          </cell>
          <cell r="G28" t="str">
            <v>the Joker</v>
          </cell>
          <cell r="H28" t="str">
            <v>Nei</v>
          </cell>
          <cell r="I28" t="str">
            <v>Ja</v>
          </cell>
          <cell r="J28" t="str">
            <v>18:10</v>
          </cell>
          <cell r="K28" t="str">
            <v>dnf</v>
          </cell>
          <cell r="L28">
            <v>1.1589</v>
          </cell>
          <cell r="M28" t="str">
            <v>Dnf</v>
          </cell>
          <cell r="N28">
            <v>1</v>
          </cell>
        </row>
        <row r="29">
          <cell r="E29">
            <v>11169</v>
          </cell>
          <cell r="F29" t="str">
            <v>X-40</v>
          </cell>
          <cell r="G29" t="str">
            <v>Noomi II</v>
          </cell>
          <cell r="H29" t="str">
            <v>Nei</v>
          </cell>
          <cell r="I29" t="str">
            <v>Ja</v>
          </cell>
          <cell r="J29" t="str">
            <v>18:10</v>
          </cell>
          <cell r="K29" t="str">
            <v>dns</v>
          </cell>
          <cell r="L29">
            <v>1.1375</v>
          </cell>
          <cell r="M29" t="str">
            <v>Dns</v>
          </cell>
          <cell r="N29">
            <v>1.5</v>
          </cell>
        </row>
        <row r="30">
          <cell r="E30">
            <v>9340</v>
          </cell>
          <cell r="F30" t="str">
            <v>BB13.5 One Off</v>
          </cell>
          <cell r="G30" t="str">
            <v>Husar Slettenes Berthe</v>
          </cell>
          <cell r="H30" t="str">
            <v>Nei</v>
          </cell>
          <cell r="I30" t="str">
            <v>Nei</v>
          </cell>
          <cell r="J30" t="str">
            <v>18:10</v>
          </cell>
          <cell r="K30" t="str">
            <v>dns</v>
          </cell>
          <cell r="L30">
            <v>1.2929999999999999</v>
          </cell>
          <cell r="M30" t="str">
            <v>Dns</v>
          </cell>
          <cell r="N30">
            <v>1.5</v>
          </cell>
        </row>
        <row r="31">
          <cell r="E31">
            <v>15179</v>
          </cell>
          <cell r="F31" t="str">
            <v>Arcona 410</v>
          </cell>
          <cell r="G31" t="str">
            <v>Stær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1.1733</v>
          </cell>
          <cell r="M31" t="str">
            <v>Dns</v>
          </cell>
          <cell r="N31">
            <v>1.5</v>
          </cell>
        </row>
        <row r="32">
          <cell r="E32">
            <v>4444</v>
          </cell>
          <cell r="F32" t="str">
            <v>X 40</v>
          </cell>
          <cell r="G32" t="str">
            <v>KJAPPFOT</v>
          </cell>
          <cell r="H32" t="str">
            <v>Nei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1.1569</v>
          </cell>
          <cell r="M32" t="str">
            <v>Dns</v>
          </cell>
          <cell r="N32">
            <v>1.5</v>
          </cell>
        </row>
        <row r="33">
          <cell r="E33">
            <v>11541</v>
          </cell>
          <cell r="F33" t="str">
            <v>J/109</v>
          </cell>
          <cell r="G33" t="str">
            <v>JJFlash</v>
          </cell>
          <cell r="H33" t="str">
            <v>Ja</v>
          </cell>
          <cell r="I33" t="str">
            <v>Ja</v>
          </cell>
          <cell r="J33" t="str">
            <v>18:10</v>
          </cell>
          <cell r="K33" t="str">
            <v>dns</v>
          </cell>
          <cell r="L33">
            <v>1.1033999999999999</v>
          </cell>
          <cell r="M33" t="str">
            <v>Dns</v>
          </cell>
          <cell r="N33">
            <v>1.5</v>
          </cell>
        </row>
        <row r="34">
          <cell r="E34">
            <v>11733</v>
          </cell>
          <cell r="F34" t="str">
            <v>Elan 40</v>
          </cell>
          <cell r="G34" t="str">
            <v>Jonna</v>
          </cell>
          <cell r="H34" t="str">
            <v>Nei</v>
          </cell>
          <cell r="I34" t="str">
            <v>Ja</v>
          </cell>
          <cell r="J34" t="str">
            <v>18:10</v>
          </cell>
          <cell r="K34" t="str">
            <v>dns</v>
          </cell>
          <cell r="L34">
            <v>1.1032</v>
          </cell>
          <cell r="M34" t="str">
            <v>Dns</v>
          </cell>
          <cell r="N34">
            <v>1.5</v>
          </cell>
        </row>
        <row r="35">
          <cell r="E35">
            <v>13724</v>
          </cell>
          <cell r="F35" t="str">
            <v>Pogo 8,50</v>
          </cell>
          <cell r="G35" t="str">
            <v>Vindtora</v>
          </cell>
          <cell r="H35" t="str">
            <v>Ja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1.0097</v>
          </cell>
          <cell r="M35" t="str">
            <v>Dns</v>
          </cell>
          <cell r="N35">
            <v>1.5</v>
          </cell>
        </row>
        <row r="36">
          <cell r="E36">
            <v>15735</v>
          </cell>
          <cell r="F36" t="str">
            <v>Dehler 34</v>
          </cell>
          <cell r="G36" t="str">
            <v>Merlin II</v>
          </cell>
          <cell r="H36" t="str">
            <v>Ja</v>
          </cell>
          <cell r="I36" t="str">
            <v>Nei</v>
          </cell>
          <cell r="J36" t="str">
            <v>18:10</v>
          </cell>
          <cell r="K36" t="str">
            <v>dns</v>
          </cell>
          <cell r="L36">
            <v>0.99667001876172612</v>
          </cell>
          <cell r="M36" t="str">
            <v>Dns</v>
          </cell>
          <cell r="N36">
            <v>1.5</v>
          </cell>
        </row>
        <row r="37">
          <cell r="E37">
            <v>11722</v>
          </cell>
          <cell r="F37" t="str">
            <v>Dehler 34</v>
          </cell>
          <cell r="G37" t="str">
            <v>Bellini</v>
          </cell>
          <cell r="H37" t="str">
            <v>Ja</v>
          </cell>
          <cell r="I37" t="str">
            <v>Nei</v>
          </cell>
          <cell r="J37" t="str">
            <v>18:10</v>
          </cell>
          <cell r="K37" t="str">
            <v>dns</v>
          </cell>
          <cell r="L37">
            <v>0.98563002945927969</v>
          </cell>
          <cell r="M37" t="str">
            <v>Dns</v>
          </cell>
          <cell r="N37">
            <v>1.5</v>
          </cell>
        </row>
        <row r="38">
          <cell r="E38">
            <v>10324</v>
          </cell>
          <cell r="F38" t="str">
            <v>First 31.7 LR</v>
          </cell>
          <cell r="G38" t="str">
            <v>Ziggy</v>
          </cell>
          <cell r="H38" t="str">
            <v>Ja</v>
          </cell>
          <cell r="I38" t="str">
            <v>Ja</v>
          </cell>
          <cell r="J38" t="str">
            <v>18:00</v>
          </cell>
          <cell r="K38" t="str">
            <v>dns</v>
          </cell>
          <cell r="L38">
            <v>0.99399999999999999</v>
          </cell>
          <cell r="M38" t="str">
            <v>Dns</v>
          </cell>
          <cell r="N38">
            <v>1.5</v>
          </cell>
        </row>
        <row r="39">
          <cell r="E39">
            <v>3951</v>
          </cell>
          <cell r="F39" t="str">
            <v>Albin Nova</v>
          </cell>
          <cell r="G39" t="str">
            <v>Fryd V</v>
          </cell>
          <cell r="H39" t="str">
            <v>Nei</v>
          </cell>
          <cell r="I39" t="str">
            <v>Ja</v>
          </cell>
          <cell r="J39" t="str">
            <v>18:00</v>
          </cell>
          <cell r="K39" t="str">
            <v>dns</v>
          </cell>
          <cell r="L39">
            <v>0.99239999999999995</v>
          </cell>
          <cell r="M39" t="str">
            <v>Dns</v>
          </cell>
          <cell r="N39">
            <v>1.5</v>
          </cell>
        </row>
        <row r="40">
          <cell r="E40">
            <v>660</v>
          </cell>
          <cell r="F40" t="str">
            <v>Express</v>
          </cell>
          <cell r="G40" t="str">
            <v>Roxanne</v>
          </cell>
          <cell r="H40" t="str">
            <v>Nei</v>
          </cell>
          <cell r="I40" t="str">
            <v>Ja</v>
          </cell>
          <cell r="J40" t="str">
            <v>18:00</v>
          </cell>
          <cell r="K40" t="str">
            <v>dns</v>
          </cell>
          <cell r="L40">
            <v>0.93540000000000001</v>
          </cell>
          <cell r="M40" t="str">
            <v>Dns</v>
          </cell>
          <cell r="N40">
            <v>1.5</v>
          </cell>
        </row>
      </sheetData>
      <sheetData sheetId="9">
        <row r="6">
          <cell r="E6">
            <v>63</v>
          </cell>
          <cell r="F6" t="str">
            <v>H-Båt</v>
          </cell>
          <cell r="G6" t="str">
            <v xml:space="preserve">Kari </v>
          </cell>
          <cell r="H6" t="str">
            <v>Ja</v>
          </cell>
          <cell r="I6" t="str">
            <v>Nei</v>
          </cell>
          <cell r="J6" t="str">
            <v>18:00</v>
          </cell>
          <cell r="K6">
            <v>0.79954861111111108</v>
          </cell>
          <cell r="L6">
            <v>0.93807368421052628</v>
          </cell>
          <cell r="M6">
            <v>4.6480248172514595E-2</v>
          </cell>
          <cell r="N6">
            <v>8.3333333333333329E-2</v>
          </cell>
        </row>
        <row r="7">
          <cell r="E7">
            <v>70</v>
          </cell>
          <cell r="F7" t="str">
            <v>H-båt</v>
          </cell>
          <cell r="G7" t="str">
            <v>Nipa</v>
          </cell>
          <cell r="H7" t="str">
            <v>Nei</v>
          </cell>
          <cell r="I7" t="str">
            <v>Ja</v>
          </cell>
          <cell r="J7" t="str">
            <v>18:00</v>
          </cell>
          <cell r="K7">
            <v>0.79668981481481482</v>
          </cell>
          <cell r="L7">
            <v>1.0032000000000001</v>
          </cell>
          <cell r="M7">
            <v>4.6839222222222233E-2</v>
          </cell>
          <cell r="N7">
            <v>0.16666666666666666</v>
          </cell>
        </row>
        <row r="8">
          <cell r="E8">
            <v>175</v>
          </cell>
          <cell r="F8" t="str">
            <v>11MOD</v>
          </cell>
          <cell r="G8" t="str">
            <v>Olivia</v>
          </cell>
          <cell r="H8" t="str">
            <v>Ja</v>
          </cell>
          <cell r="I8" t="str">
            <v>Nei</v>
          </cell>
          <cell r="J8" t="str">
            <v>18:10</v>
          </cell>
          <cell r="K8">
            <v>0.79984953703703698</v>
          </cell>
          <cell r="L8">
            <v>1.1053086988068366</v>
          </cell>
          <cell r="M8">
            <v>4.7423372065705328E-2</v>
          </cell>
          <cell r="N8">
            <v>0.25</v>
          </cell>
        </row>
        <row r="9">
          <cell r="E9">
            <v>10886</v>
          </cell>
          <cell r="F9" t="str">
            <v>J/92</v>
          </cell>
          <cell r="G9" t="str">
            <v>IGGY</v>
          </cell>
          <cell r="H9" t="str">
            <v>Nei</v>
          </cell>
          <cell r="I9" t="str">
            <v>Nei</v>
          </cell>
          <cell r="J9" t="str">
            <v>18:10</v>
          </cell>
          <cell r="K9">
            <v>0.80040509259259263</v>
          </cell>
          <cell r="L9">
            <v>1.1216999999999999</v>
          </cell>
          <cell r="M9">
            <v>4.8749809027777841E-2</v>
          </cell>
          <cell r="N9">
            <v>0.33333333333333331</v>
          </cell>
        </row>
        <row r="10">
          <cell r="E10">
            <v>660</v>
          </cell>
          <cell r="F10" t="str">
            <v>Express</v>
          </cell>
          <cell r="G10" t="str">
            <v>Roxanne</v>
          </cell>
          <cell r="H10" t="str">
            <v>Nei</v>
          </cell>
          <cell r="I10" t="str">
            <v>Nei</v>
          </cell>
          <cell r="J10" t="str">
            <v>18:00</v>
          </cell>
          <cell r="K10">
            <v>0.7996064814814815</v>
          </cell>
          <cell r="L10">
            <v>1.0078</v>
          </cell>
          <cell r="M10">
            <v>4.9993412037037062E-2</v>
          </cell>
          <cell r="N10">
            <v>0.41666666666666669</v>
          </cell>
        </row>
        <row r="11">
          <cell r="E11">
            <v>88</v>
          </cell>
          <cell r="F11" t="str">
            <v>X-35 OD</v>
          </cell>
          <cell r="G11" t="str">
            <v>Akhillevs-X</v>
          </cell>
          <cell r="H11" t="str">
            <v>Nei</v>
          </cell>
          <cell r="I11" t="str">
            <v>Nei</v>
          </cell>
          <cell r="J11" t="str">
            <v>18:10</v>
          </cell>
          <cell r="K11">
            <v>0.79874999999999996</v>
          </cell>
          <cell r="L11">
            <v>1.1988000000000001</v>
          </cell>
          <cell r="M11">
            <v>5.0116499999999987E-2</v>
          </cell>
          <cell r="N11">
            <v>0.5</v>
          </cell>
        </row>
        <row r="12">
          <cell r="E12">
            <v>11722</v>
          </cell>
          <cell r="F12" t="str">
            <v>Dehler 34</v>
          </cell>
          <cell r="G12" t="str">
            <v>Bellini</v>
          </cell>
          <cell r="H12" t="str">
            <v>Ja</v>
          </cell>
          <cell r="I12" t="str">
            <v>Nei</v>
          </cell>
          <cell r="J12" t="str">
            <v>18:10</v>
          </cell>
          <cell r="K12">
            <v>0.8022569444444444</v>
          </cell>
          <cell r="L12">
            <v>1.1071233226837061</v>
          </cell>
          <cell r="M12">
            <v>5.0166525559105404E-2</v>
          </cell>
          <cell r="N12">
            <v>0.58333333333333337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Nei</v>
          </cell>
          <cell r="J13" t="str">
            <v>18:10</v>
          </cell>
          <cell r="K13">
            <v>0.79652777777777772</v>
          </cell>
          <cell r="L13">
            <v>1.2968</v>
          </cell>
          <cell r="M13">
            <v>5.133166666666663E-2</v>
          </cell>
          <cell r="N13">
            <v>0.66666666666666663</v>
          </cell>
        </row>
        <row r="14">
          <cell r="E14">
            <v>7055</v>
          </cell>
          <cell r="F14" t="str">
            <v>Contrast 33</v>
          </cell>
          <cell r="G14" t="str">
            <v>Vildensky</v>
          </cell>
          <cell r="H14" t="str">
            <v>Nei</v>
          </cell>
          <cell r="I14" t="str">
            <v>Nei</v>
          </cell>
          <cell r="J14" t="str">
            <v>18:00</v>
          </cell>
          <cell r="K14">
            <v>0.80046296296296293</v>
          </cell>
          <cell r="L14">
            <v>1.0711999999999999</v>
          </cell>
          <cell r="M14">
            <v>5.4055925925925889E-2</v>
          </cell>
          <cell r="N14">
            <v>0.75</v>
          </cell>
        </row>
        <row r="15">
          <cell r="E15">
            <v>14069</v>
          </cell>
          <cell r="F15" t="str">
            <v>Sun Odyssey 30i</v>
          </cell>
          <cell r="G15" t="str">
            <v>Vesla</v>
          </cell>
          <cell r="H15" t="str">
            <v>Ja</v>
          </cell>
          <cell r="I15" t="str">
            <v>Nei</v>
          </cell>
          <cell r="J15" t="str">
            <v>18:00</v>
          </cell>
          <cell r="K15">
            <v>0.80277777777777781</v>
          </cell>
          <cell r="L15">
            <v>1.0313217789707516</v>
          </cell>
          <cell r="M15">
            <v>5.4430871667900817E-2</v>
          </cell>
          <cell r="N15">
            <v>0.83333333333333337</v>
          </cell>
        </row>
        <row r="16">
          <cell r="E16">
            <v>329</v>
          </cell>
          <cell r="F16" t="str">
            <v>J/80</v>
          </cell>
          <cell r="G16" t="str">
            <v>Baby Boop</v>
          </cell>
          <cell r="H16" t="str">
            <v>Ja</v>
          </cell>
          <cell r="I16" t="str">
            <v>Ja</v>
          </cell>
          <cell r="J16" t="str">
            <v>18:00</v>
          </cell>
          <cell r="K16" t="str">
            <v>Dnf</v>
          </cell>
          <cell r="L16">
            <v>1.1027</v>
          </cell>
          <cell r="M16" t="str">
            <v>Dnf</v>
          </cell>
          <cell r="N16">
            <v>1</v>
          </cell>
        </row>
        <row r="17">
          <cell r="E17">
            <v>22</v>
          </cell>
          <cell r="F17" t="str">
            <v>Express</v>
          </cell>
          <cell r="G17" t="str">
            <v>ELO</v>
          </cell>
          <cell r="H17" t="str">
            <v>Ja</v>
          </cell>
          <cell r="I17" t="str">
            <v>Nei</v>
          </cell>
          <cell r="J17" t="str">
            <v>18:00</v>
          </cell>
          <cell r="K17" t="str">
            <v>Dsq</v>
          </cell>
          <cell r="L17">
            <v>0.97270028943560061</v>
          </cell>
          <cell r="M17" t="str">
            <v>Dsq</v>
          </cell>
          <cell r="N17">
            <v>1.5</v>
          </cell>
        </row>
        <row r="18">
          <cell r="E18">
            <v>9340</v>
          </cell>
          <cell r="F18" t="str">
            <v>BB13.5 One Off</v>
          </cell>
          <cell r="G18" t="str">
            <v>Husar Slettenes Berthe</v>
          </cell>
          <cell r="H18" t="str">
            <v>Nei</v>
          </cell>
          <cell r="I18" t="str">
            <v>Nei</v>
          </cell>
          <cell r="J18" t="str">
            <v>18:10</v>
          </cell>
          <cell r="K18" t="str">
            <v>dns</v>
          </cell>
          <cell r="L18">
            <v>1.4926999999999999</v>
          </cell>
          <cell r="M18" t="str">
            <v>Dns</v>
          </cell>
          <cell r="N18">
            <v>1.5</v>
          </cell>
        </row>
        <row r="19">
          <cell r="E19">
            <v>15179</v>
          </cell>
          <cell r="F19" t="str">
            <v>Arcona 410</v>
          </cell>
          <cell r="G19" t="str">
            <v>Stær</v>
          </cell>
          <cell r="H19" t="str">
            <v>Ja</v>
          </cell>
          <cell r="I19" t="str">
            <v>Ja</v>
          </cell>
          <cell r="J19" t="str">
            <v>18:10</v>
          </cell>
          <cell r="K19" t="str">
            <v>dns</v>
          </cell>
          <cell r="L19">
            <v>1.3079000000000001</v>
          </cell>
          <cell r="M19" t="str">
            <v>Dns</v>
          </cell>
          <cell r="N19">
            <v>1.5</v>
          </cell>
        </row>
        <row r="20">
          <cell r="E20">
            <v>14516</v>
          </cell>
          <cell r="F20" t="str">
            <v>J/120</v>
          </cell>
          <cell r="G20" t="str">
            <v>the Joker</v>
          </cell>
          <cell r="H20" t="str">
            <v>Nei</v>
          </cell>
          <cell r="I20" t="str">
            <v>Ja</v>
          </cell>
          <cell r="J20" t="str">
            <v>18:10</v>
          </cell>
          <cell r="K20" t="str">
            <v>dns</v>
          </cell>
          <cell r="L20">
            <v>1.294</v>
          </cell>
          <cell r="M20" t="str">
            <v>Dns</v>
          </cell>
          <cell r="N20">
            <v>1.5</v>
          </cell>
        </row>
        <row r="21">
          <cell r="E21">
            <v>4444</v>
          </cell>
          <cell r="F21" t="str">
            <v>X 40</v>
          </cell>
          <cell r="G21" t="str">
            <v>KJAPPFOT</v>
          </cell>
          <cell r="H21" t="str">
            <v>Nei</v>
          </cell>
          <cell r="I21" t="str">
            <v>Ja</v>
          </cell>
          <cell r="J21" t="str">
            <v>18:10</v>
          </cell>
          <cell r="K21" t="str">
            <v>dns</v>
          </cell>
          <cell r="L21">
            <v>1.2819</v>
          </cell>
          <cell r="M21" t="str">
            <v>Dns</v>
          </cell>
          <cell r="N21">
            <v>1.5</v>
          </cell>
        </row>
        <row r="22">
          <cell r="E22">
            <v>26</v>
          </cell>
          <cell r="F22" t="str">
            <v>Farr 30</v>
          </cell>
          <cell r="G22" t="str">
            <v>Pakalolo</v>
          </cell>
          <cell r="H22" t="str">
            <v>Nei</v>
          </cell>
          <cell r="I22" t="str">
            <v>Ja</v>
          </cell>
          <cell r="J22" t="str">
            <v>18:10</v>
          </cell>
          <cell r="K22" t="str">
            <v>dns</v>
          </cell>
          <cell r="L22">
            <v>1.276</v>
          </cell>
          <cell r="M22" t="str">
            <v>Dns</v>
          </cell>
          <cell r="N22">
            <v>1.5</v>
          </cell>
        </row>
        <row r="23">
          <cell r="E23">
            <v>11169</v>
          </cell>
          <cell r="F23" t="str">
            <v>X-40</v>
          </cell>
          <cell r="G23" t="str">
            <v>Noomi II</v>
          </cell>
          <cell r="H23" t="str">
            <v>Nei</v>
          </cell>
          <cell r="I23" t="str">
            <v>Ja</v>
          </cell>
          <cell r="J23" t="str">
            <v>18:10</v>
          </cell>
          <cell r="K23" t="str">
            <v>dns</v>
          </cell>
          <cell r="L23">
            <v>1.2682</v>
          </cell>
          <cell r="M23" t="str">
            <v>Dns</v>
          </cell>
          <cell r="N23">
            <v>1.5</v>
          </cell>
        </row>
        <row r="24">
          <cell r="E24">
            <v>12042</v>
          </cell>
          <cell r="F24" t="str">
            <v>X-43</v>
          </cell>
          <cell r="G24" t="str">
            <v>Bjørnstjerne</v>
          </cell>
          <cell r="H24" t="str">
            <v>Nei</v>
          </cell>
          <cell r="I24" t="str">
            <v>Nei</v>
          </cell>
          <cell r="J24" t="str">
            <v>18:10</v>
          </cell>
          <cell r="K24" t="str">
            <v>dns</v>
          </cell>
          <cell r="L24">
            <v>1.2667999999999999</v>
          </cell>
          <cell r="M24" t="str">
            <v>Dns</v>
          </cell>
          <cell r="N24">
            <v>1.5</v>
          </cell>
        </row>
        <row r="25">
          <cell r="E25">
            <v>11733</v>
          </cell>
          <cell r="F25" t="str">
            <v>Elan 40</v>
          </cell>
          <cell r="G25" t="str">
            <v>Jonna</v>
          </cell>
          <cell r="H25" t="str">
            <v>Nei</v>
          </cell>
          <cell r="I25" t="str">
            <v>Ja</v>
          </cell>
          <cell r="J25" t="str">
            <v>18:10</v>
          </cell>
          <cell r="K25" t="str">
            <v>dns</v>
          </cell>
          <cell r="L25">
            <v>1.2249000000000001</v>
          </cell>
          <cell r="M25" t="str">
            <v>Dns</v>
          </cell>
          <cell r="N25">
            <v>1.5</v>
          </cell>
        </row>
        <row r="26">
          <cell r="E26">
            <v>11620</v>
          </cell>
          <cell r="F26" t="str">
            <v>X-37</v>
          </cell>
          <cell r="G26" t="str">
            <v>Metaxa</v>
          </cell>
          <cell r="H26" t="str">
            <v>Nei</v>
          </cell>
          <cell r="I26" t="str">
            <v>Ja</v>
          </cell>
          <cell r="J26" t="str">
            <v>18:10</v>
          </cell>
          <cell r="K26" t="str">
            <v>dns</v>
          </cell>
          <cell r="L26">
            <v>1.2229000000000001</v>
          </cell>
          <cell r="M26" t="str">
            <v>Dns</v>
          </cell>
          <cell r="N26">
            <v>1.5</v>
          </cell>
        </row>
        <row r="27">
          <cell r="E27">
            <v>11541</v>
          </cell>
          <cell r="F27" t="str">
            <v>J/109</v>
          </cell>
          <cell r="G27" t="str">
            <v>JJFlash</v>
          </cell>
          <cell r="H27" t="str">
            <v>Ja</v>
          </cell>
          <cell r="I27" t="str">
            <v>Ja</v>
          </cell>
          <cell r="J27" t="str">
            <v>18:10</v>
          </cell>
          <cell r="K27" t="str">
            <v>dns</v>
          </cell>
          <cell r="L27">
            <v>1.2010000000000001</v>
          </cell>
          <cell r="M27" t="str">
            <v>Dns</v>
          </cell>
          <cell r="N27">
            <v>1.5</v>
          </cell>
        </row>
        <row r="28">
          <cell r="E28">
            <v>14391</v>
          </cell>
          <cell r="F28" t="str">
            <v>Elan 380</v>
          </cell>
          <cell r="G28" t="str">
            <v>Ajda</v>
          </cell>
          <cell r="H28" t="str">
            <v>Ja</v>
          </cell>
          <cell r="I28" t="str">
            <v>Ja</v>
          </cell>
          <cell r="J28" t="str">
            <v>18:10</v>
          </cell>
          <cell r="K28" t="str">
            <v>dns</v>
          </cell>
          <cell r="L28">
            <v>1.1882999999999999</v>
          </cell>
          <cell r="M28" t="str">
            <v>Dns</v>
          </cell>
          <cell r="N28">
            <v>1.5</v>
          </cell>
        </row>
        <row r="29">
          <cell r="E29">
            <v>11440</v>
          </cell>
          <cell r="F29" t="str">
            <v>Bavaria 35 match</v>
          </cell>
          <cell r="G29" t="str">
            <v>Occasione</v>
          </cell>
          <cell r="H29" t="str">
            <v>Ja</v>
          </cell>
          <cell r="I29" t="str">
            <v>Nei</v>
          </cell>
          <cell r="J29" t="str">
            <v>18:10</v>
          </cell>
          <cell r="K29" t="str">
            <v>dns</v>
          </cell>
          <cell r="L29">
            <v>1.1502627207597467</v>
          </cell>
          <cell r="M29" t="str">
            <v>Dns</v>
          </cell>
          <cell r="N29">
            <v>1.5</v>
          </cell>
        </row>
        <row r="30">
          <cell r="E30">
            <v>16120</v>
          </cell>
          <cell r="F30" t="str">
            <v>J/99</v>
          </cell>
          <cell r="G30" t="str">
            <v>Karikveite</v>
          </cell>
          <cell r="H30" t="str">
            <v>Ja</v>
          </cell>
          <cell r="I30" t="str">
            <v>Nei</v>
          </cell>
          <cell r="J30" t="str">
            <v>18:10</v>
          </cell>
          <cell r="K30" t="str">
            <v>dns</v>
          </cell>
          <cell r="L30">
            <v>1.1424007133486389</v>
          </cell>
          <cell r="M30" t="str">
            <v>Dns</v>
          </cell>
          <cell r="N30">
            <v>1.5</v>
          </cell>
        </row>
        <row r="31">
          <cell r="E31">
            <v>15735</v>
          </cell>
          <cell r="F31" t="str">
            <v>Dehler 34</v>
          </cell>
          <cell r="G31" t="str">
            <v>Merlin II</v>
          </cell>
          <cell r="H31" t="str">
            <v>Ja</v>
          </cell>
          <cell r="I31" t="str">
            <v>Nei</v>
          </cell>
          <cell r="J31" t="str">
            <v>18:10</v>
          </cell>
          <cell r="K31" t="str">
            <v>dns</v>
          </cell>
          <cell r="L31">
            <v>1.1293084058941729</v>
          </cell>
          <cell r="M31" t="str">
            <v>Dns</v>
          </cell>
          <cell r="N31">
            <v>1.5</v>
          </cell>
        </row>
        <row r="32">
          <cell r="E32">
            <v>13724</v>
          </cell>
          <cell r="F32" t="str">
            <v>Pogo 8,50</v>
          </cell>
          <cell r="G32" t="str">
            <v>Vindtora</v>
          </cell>
          <cell r="H32" t="str">
            <v>Ja</v>
          </cell>
          <cell r="I32" t="str">
            <v>Ja</v>
          </cell>
          <cell r="J32" t="str">
            <v>18:00</v>
          </cell>
          <cell r="K32" t="str">
            <v>dns</v>
          </cell>
          <cell r="L32">
            <v>1.1254999999999999</v>
          </cell>
          <cell r="M32" t="str">
            <v>Dns</v>
          </cell>
          <cell r="N32">
            <v>1.5</v>
          </cell>
        </row>
        <row r="33">
          <cell r="E33">
            <v>6294</v>
          </cell>
          <cell r="F33" t="str">
            <v>Maestro 35</v>
          </cell>
          <cell r="G33" t="str">
            <v>Luringen</v>
          </cell>
          <cell r="H33" t="str">
            <v>Nei</v>
          </cell>
          <cell r="I33" t="str">
            <v>Ja</v>
          </cell>
          <cell r="J33" t="str">
            <v>18:00</v>
          </cell>
          <cell r="K33" t="str">
            <v>dns</v>
          </cell>
          <cell r="L33">
            <v>1.1220000000000001</v>
          </cell>
          <cell r="M33" t="str">
            <v>Dns</v>
          </cell>
          <cell r="N33">
            <v>1.5</v>
          </cell>
        </row>
        <row r="34">
          <cell r="E34">
            <v>3951</v>
          </cell>
          <cell r="F34" t="str">
            <v>Albin Nova</v>
          </cell>
          <cell r="G34" t="str">
            <v>Fryd V</v>
          </cell>
          <cell r="H34" t="str">
            <v>Nei</v>
          </cell>
          <cell r="I34" t="str">
            <v>Ja</v>
          </cell>
          <cell r="J34" t="str">
            <v>18:00</v>
          </cell>
          <cell r="K34" t="str">
            <v>dns</v>
          </cell>
          <cell r="L34">
            <v>1.1097999999999999</v>
          </cell>
          <cell r="M34" t="str">
            <v>Dns</v>
          </cell>
          <cell r="N34">
            <v>1.5</v>
          </cell>
        </row>
        <row r="35">
          <cell r="E35">
            <v>10324</v>
          </cell>
          <cell r="F35" t="str">
            <v>First 31.7 LR</v>
          </cell>
          <cell r="G35" t="str">
            <v>Ziggy</v>
          </cell>
          <cell r="H35" t="str">
            <v>Ja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1.0992</v>
          </cell>
          <cell r="M35" t="str">
            <v>Dns</v>
          </cell>
          <cell r="N35">
            <v>1.5</v>
          </cell>
        </row>
        <row r="36">
          <cell r="E36">
            <v>9727</v>
          </cell>
          <cell r="F36" t="str">
            <v>Linjett 33</v>
          </cell>
          <cell r="G36" t="str">
            <v>Fragancia</v>
          </cell>
          <cell r="H36" t="str">
            <v>Nei</v>
          </cell>
          <cell r="I36" t="str">
            <v>Ja</v>
          </cell>
          <cell r="J36" t="str">
            <v>18:00</v>
          </cell>
          <cell r="K36" t="str">
            <v>dns</v>
          </cell>
          <cell r="L36">
            <v>1.0860000000000001</v>
          </cell>
          <cell r="M36" t="str">
            <v>Dns</v>
          </cell>
          <cell r="N36">
            <v>1.5</v>
          </cell>
        </row>
        <row r="37">
          <cell r="E37">
            <v>9775</v>
          </cell>
          <cell r="F37" t="str">
            <v>First 31.7</v>
          </cell>
          <cell r="G37" t="str">
            <v>Bilbo</v>
          </cell>
          <cell r="H37" t="str">
            <v>Ja</v>
          </cell>
          <cell r="I37" t="str">
            <v>Nei</v>
          </cell>
          <cell r="J37" t="str">
            <v>18:00</v>
          </cell>
          <cell r="K37" t="str">
            <v>dns</v>
          </cell>
          <cell r="L37">
            <v>1.0795770339945818</v>
          </cell>
          <cell r="M37" t="str">
            <v>Dns</v>
          </cell>
          <cell r="N37">
            <v>1.5</v>
          </cell>
        </row>
        <row r="38">
          <cell r="E38">
            <v>15953</v>
          </cell>
          <cell r="F38" t="str">
            <v>Sun Odyssey 35</v>
          </cell>
          <cell r="G38" t="str">
            <v>Balsam</v>
          </cell>
          <cell r="H38" t="str">
            <v>Nei</v>
          </cell>
          <cell r="I38" t="str">
            <v>Nei</v>
          </cell>
          <cell r="J38">
            <v>0.75</v>
          </cell>
          <cell r="K38" t="str">
            <v>dns</v>
          </cell>
          <cell r="L38">
            <v>1.0732999999999999</v>
          </cell>
          <cell r="M38" t="str">
            <v>Dns</v>
          </cell>
          <cell r="N38">
            <v>1.5</v>
          </cell>
        </row>
        <row r="39">
          <cell r="E39">
            <v>105</v>
          </cell>
          <cell r="F39" t="str">
            <v>H-båt</v>
          </cell>
          <cell r="G39" t="str">
            <v>Rå Båt</v>
          </cell>
          <cell r="H39" t="str">
            <v>Ja</v>
          </cell>
          <cell r="I39" t="str">
            <v>Ja</v>
          </cell>
          <cell r="J39" t="str">
            <v>18:00</v>
          </cell>
          <cell r="K39" t="str">
            <v>dns</v>
          </cell>
          <cell r="L39">
            <v>0.96579999999999999</v>
          </cell>
          <cell r="M39" t="str">
            <v>Dns</v>
          </cell>
          <cell r="N39">
            <v>1.5</v>
          </cell>
        </row>
        <row r="40">
          <cell r="E40">
            <v>475</v>
          </cell>
          <cell r="F40" t="str">
            <v>Express</v>
          </cell>
          <cell r="G40" t="str">
            <v>Baluba</v>
          </cell>
          <cell r="H40" t="str">
            <v>Nei</v>
          </cell>
          <cell r="I40" t="str">
            <v>Nei</v>
          </cell>
          <cell r="J40" t="str">
            <v>18:00</v>
          </cell>
          <cell r="K40" t="str">
            <v>dns</v>
          </cell>
          <cell r="L40">
            <v>1.0077</v>
          </cell>
          <cell r="M40" t="str">
            <v>Dns</v>
          </cell>
          <cell r="N40">
            <v>1.5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2F304375-73C1-4C3A-8120-EEC200A10EBC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34" dT="2024-04-25T08:12:03.32" personId="{2F304375-73C1-4C3A-8120-EEC200A10EBC}" id="{BB030A18-FF21-4BE2-B1BB-60A497A0EC71}">
    <text>Rating Brisen II NOR 5052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6" dT="2025-05-15T06:05:42.27" personId="{2F304375-73C1-4C3A-8120-EEC200A10EBC}" id="{2FDABDF5-6CBE-4F20-991F-9367CD336EF4}">
    <text>Startbåt</text>
  </threadedComment>
  <threadedComment ref="K17" dT="2025-05-28T07:40:45.04" personId="{2F304375-73C1-4C3A-8120-EEC200A10EBC}" id="{DF15E46A-1B20-4AA2-9601-948B766A43D8}">
    <text>Startbåt</text>
  </threadedComment>
  <threadedComment ref="L31" dT="2025-05-28T07:40:12.19" personId="{2F304375-73C1-4C3A-8120-EEC200A10EBC}" id="{8FE3C118-4C43-40B9-B0F0-5C6D5079A3C3}">
    <text>Startbåt</text>
  </threadedComment>
  <threadedComment ref="J38" dT="2025-05-15T06:13:01.86" personId="{2F304375-73C1-4C3A-8120-EEC200A10EBC}" id="{38EC2F7C-5D1F-4A59-A8CB-5AF6A3710B2F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90D7-D002-4652-BD6C-E7F718C747D6}">
  <dimension ref="A1:AS43"/>
  <sheetViews>
    <sheetView tabSelected="1" zoomScaleNormal="100" workbookViewId="0">
      <pane ySplit="5" topLeftCell="A6" activePane="bottomLeft" state="frozenSplit"/>
      <selection pane="bottomLeft" activeCell="P1" sqref="P1:P1048576"/>
    </sheetView>
  </sheetViews>
  <sheetFormatPr baseColWidth="10" defaultColWidth="17.33203125" defaultRowHeight="15" customHeight="1" outlineLevelCol="1" x14ac:dyDescent="0.25"/>
  <cols>
    <col min="1" max="1" width="5.5546875" style="10" customWidth="1"/>
    <col min="2" max="2" width="22.5546875" style="10" bestFit="1" customWidth="1"/>
    <col min="3" max="3" width="9.33203125" style="10" customWidth="1"/>
    <col min="4" max="4" width="6.109375" style="10" customWidth="1"/>
    <col min="5" max="5" width="10.109375" style="10" customWidth="1"/>
    <col min="6" max="6" width="15" style="10" customWidth="1" outlineLevel="1"/>
    <col min="7" max="7" width="19.21875" style="10" customWidth="1" outlineLevel="1"/>
    <col min="8" max="9" width="6" style="9" customWidth="1" outlineLevel="1"/>
    <col min="10" max="10" width="8.5546875" style="10" customWidth="1" outlineLevel="1"/>
    <col min="11" max="11" width="25.77734375" style="10" customWidth="1"/>
    <col min="12" max="12" width="8.77734375" style="10" customWidth="1"/>
    <col min="13" max="13" width="11.77734375" customWidth="1"/>
    <col min="14" max="14" width="6.5546875" customWidth="1"/>
    <col min="15" max="15" width="12.33203125" customWidth="1"/>
    <col min="16" max="17" width="9" customWidth="1"/>
    <col min="18" max="18" width="8.33203125" customWidth="1"/>
    <col min="19" max="19" width="8.5546875" customWidth="1"/>
    <col min="20" max="27" width="9" customWidth="1"/>
    <col min="28" max="43" width="8.5546875" customWidth="1"/>
    <col min="44" max="45" width="6.5546875" style="253" customWidth="1"/>
  </cols>
  <sheetData>
    <row r="1" spans="1:45" ht="19.5" customHeight="1" x14ac:dyDescent="0.25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K1" s="9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3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K2" s="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E2" t="s">
        <v>9</v>
      </c>
      <c r="AF2" s="21" t="s">
        <v>10</v>
      </c>
      <c r="AG2" s="21" t="s">
        <v>11</v>
      </c>
      <c r="AH2" s="22" t="s">
        <v>12</v>
      </c>
      <c r="AI2" s="23" t="s">
        <v>13</v>
      </c>
      <c r="AJ2" s="24"/>
      <c r="AK2" s="25" t="s">
        <v>14</v>
      </c>
      <c r="AL2" s="24"/>
      <c r="AM2" s="24"/>
      <c r="AR2" s="18"/>
      <c r="AS2" s="14"/>
    </row>
    <row r="3" spans="1:45" ht="19.5" customHeight="1" thickBot="1" x14ac:dyDescent="0.3">
      <c r="A3" s="26"/>
      <c r="B3" s="26"/>
      <c r="D3" s="9"/>
      <c r="E3" s="27" t="s">
        <v>12</v>
      </c>
      <c r="F3" s="17"/>
      <c r="G3" s="17"/>
      <c r="H3" s="28" t="s">
        <v>15</v>
      </c>
      <c r="I3" s="29">
        <v>12</v>
      </c>
      <c r="J3" s="30">
        <v>10</v>
      </c>
      <c r="K3" s="31"/>
      <c r="L3" s="24"/>
      <c r="M3" s="31"/>
      <c r="N3" s="32"/>
      <c r="O3" s="33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4"/>
      <c r="AC3" s="35" t="s">
        <v>16</v>
      </c>
      <c r="AD3" s="36" t="s">
        <v>17</v>
      </c>
      <c r="AE3" s="37"/>
      <c r="AF3" s="327" t="s">
        <v>18</v>
      </c>
      <c r="AG3" s="328"/>
      <c r="AH3" s="328"/>
      <c r="AI3" s="329"/>
      <c r="AJ3" s="327" t="s">
        <v>19</v>
      </c>
      <c r="AK3" s="328"/>
      <c r="AL3" s="328"/>
      <c r="AM3" s="329"/>
      <c r="AN3" s="327" t="s">
        <v>20</v>
      </c>
      <c r="AO3" s="328"/>
      <c r="AP3" s="328"/>
      <c r="AQ3" s="329"/>
      <c r="AR3" s="26" t="s">
        <v>21</v>
      </c>
      <c r="AS3" s="38"/>
    </row>
    <row r="4" spans="1:45" ht="26.25" customHeight="1" thickBot="1" x14ac:dyDescent="0.3">
      <c r="A4" s="39" t="s">
        <v>22</v>
      </c>
      <c r="B4" s="40" t="s">
        <v>23</v>
      </c>
      <c r="C4" s="41" t="s">
        <v>24</v>
      </c>
      <c r="D4" s="330" t="s">
        <v>25</v>
      </c>
      <c r="E4" s="328"/>
      <c r="F4" s="42" t="s">
        <v>26</v>
      </c>
      <c r="G4" s="43" t="s">
        <v>27</v>
      </c>
      <c r="H4" s="44" t="s">
        <v>28</v>
      </c>
      <c r="I4" s="45" t="s">
        <v>29</v>
      </c>
      <c r="J4" s="46" t="s">
        <v>30</v>
      </c>
      <c r="K4" s="47" t="s">
        <v>31</v>
      </c>
      <c r="L4" s="48" t="s">
        <v>32</v>
      </c>
      <c r="M4" s="49" t="s">
        <v>33</v>
      </c>
      <c r="N4" s="50" t="s">
        <v>34</v>
      </c>
      <c r="O4" s="51" t="s">
        <v>35</v>
      </c>
      <c r="P4" s="52" t="s">
        <v>36</v>
      </c>
      <c r="Q4" s="53" t="s">
        <v>37</v>
      </c>
      <c r="R4" s="53" t="s">
        <v>38</v>
      </c>
      <c r="S4" s="53" t="s">
        <v>39</v>
      </c>
      <c r="T4" s="54" t="s">
        <v>40</v>
      </c>
      <c r="U4" s="54" t="s">
        <v>41</v>
      </c>
      <c r="V4" s="54" t="s">
        <v>42</v>
      </c>
      <c r="W4" s="54" t="s">
        <v>43</v>
      </c>
      <c r="X4" s="55" t="s">
        <v>44</v>
      </c>
      <c r="Y4" s="55" t="s">
        <v>45</v>
      </c>
      <c r="Z4" s="55" t="s">
        <v>46</v>
      </c>
      <c r="AA4" s="55" t="s">
        <v>47</v>
      </c>
      <c r="AB4" s="56" t="s">
        <v>48</v>
      </c>
      <c r="AC4" s="56" t="s">
        <v>49</v>
      </c>
      <c r="AD4" s="56" t="s">
        <v>50</v>
      </c>
      <c r="AE4" s="57" t="s">
        <v>51</v>
      </c>
      <c r="AF4" s="58" t="s">
        <v>48</v>
      </c>
      <c r="AG4" s="59" t="s">
        <v>49</v>
      </c>
      <c r="AH4" s="59" t="s">
        <v>50</v>
      </c>
      <c r="AI4" s="60" t="s">
        <v>51</v>
      </c>
      <c r="AJ4" s="58" t="s">
        <v>48</v>
      </c>
      <c r="AK4" s="59" t="s">
        <v>49</v>
      </c>
      <c r="AL4" s="59" t="s">
        <v>50</v>
      </c>
      <c r="AM4" s="60" t="s">
        <v>51</v>
      </c>
      <c r="AN4" s="58" t="s">
        <v>48</v>
      </c>
      <c r="AO4" s="59" t="s">
        <v>49</v>
      </c>
      <c r="AP4" s="59" t="s">
        <v>50</v>
      </c>
      <c r="AQ4" s="60" t="s">
        <v>51</v>
      </c>
      <c r="AR4" s="44" t="s">
        <v>28</v>
      </c>
      <c r="AS4" s="44" t="s">
        <v>29</v>
      </c>
    </row>
    <row r="5" spans="1:45" s="83" customFormat="1" ht="12.75" customHeight="1" x14ac:dyDescent="0.25">
      <c r="A5" s="61">
        <v>0</v>
      </c>
      <c r="B5" s="62"/>
      <c r="C5" s="63"/>
      <c r="D5" s="64"/>
      <c r="E5" s="65"/>
      <c r="F5" s="66"/>
      <c r="G5" s="67"/>
      <c r="H5" s="68"/>
      <c r="I5" s="69"/>
      <c r="J5" s="70"/>
      <c r="K5" s="71"/>
      <c r="L5" s="72"/>
      <c r="M5" s="73"/>
      <c r="N5" s="74"/>
      <c r="O5" s="75"/>
      <c r="P5" s="76"/>
      <c r="Q5" s="77"/>
      <c r="R5" s="77"/>
      <c r="S5" s="77"/>
      <c r="T5" s="78"/>
      <c r="U5" s="78"/>
      <c r="V5" s="78"/>
      <c r="W5" s="78"/>
      <c r="X5" s="79"/>
      <c r="Y5" s="79"/>
      <c r="Z5" s="79"/>
      <c r="AA5" s="79"/>
      <c r="AB5" s="80"/>
      <c r="AC5" s="81"/>
      <c r="AD5" s="81"/>
      <c r="AE5" s="82"/>
      <c r="AF5" s="80"/>
      <c r="AG5" s="81"/>
      <c r="AH5" s="81"/>
      <c r="AI5" s="82"/>
      <c r="AJ5" s="80"/>
      <c r="AK5" s="81"/>
      <c r="AL5" s="81"/>
      <c r="AM5" s="82"/>
      <c r="AN5" s="80"/>
      <c r="AO5" s="81"/>
      <c r="AP5" s="81"/>
      <c r="AQ5" s="82"/>
      <c r="AR5" s="68" t="s">
        <v>52</v>
      </c>
      <c r="AS5" s="68" t="s">
        <v>53</v>
      </c>
    </row>
    <row r="6" spans="1:45" s="83" customFormat="1" ht="12.75" customHeight="1" x14ac:dyDescent="0.25">
      <c r="A6" s="84">
        <v>1</v>
      </c>
      <c r="B6" s="85" t="s">
        <v>54</v>
      </c>
      <c r="C6" s="86" t="s">
        <v>55</v>
      </c>
      <c r="D6" s="87" t="s">
        <v>56</v>
      </c>
      <c r="E6" s="88">
        <v>63</v>
      </c>
      <c r="F6" s="85" t="s">
        <v>57</v>
      </c>
      <c r="G6" s="89" t="s">
        <v>58</v>
      </c>
      <c r="H6" s="90" t="s">
        <v>1</v>
      </c>
      <c r="I6" s="91" t="s">
        <v>2</v>
      </c>
      <c r="J6" s="92" t="str">
        <f t="shared" ref="J6:J37" si="0">IF(P6&lt;1.03,"18:00","18:10")</f>
        <v>18:00</v>
      </c>
      <c r="K6" s="93">
        <v>0.79954861111111108</v>
      </c>
      <c r="L6" s="94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0.93807368421052628</v>
      </c>
      <c r="M6" s="95">
        <f t="shared" ref="M6:M40" si="1">IF(K6="Dnf","Dnf",(IF(K6="Dns","Dns",(IF(K6="Dsq","Dsq",(IF(K6="OCS","OCS",(K6-J6)*L6)))))))</f>
        <v>4.6480248172514595E-2</v>
      </c>
      <c r="N6" s="96">
        <f t="shared" ref="N6:N40" si="2">IF(K6="Dnf",1,(IF(K6="Dns",1.5,(IF(K6="Dsq",1.5,(A6/I$3))))))</f>
        <v>8.3333333333333329E-2</v>
      </c>
      <c r="O6" s="97">
        <v>90844664</v>
      </c>
      <c r="P6" s="98">
        <v>0.88949999999999996</v>
      </c>
      <c r="Q6" s="99">
        <v>0.68679999999999997</v>
      </c>
      <c r="R6" s="99">
        <v>0.89559999999999995</v>
      </c>
      <c r="S6" s="100">
        <v>1.0032000000000001</v>
      </c>
      <c r="T6" s="101">
        <v>0.872</v>
      </c>
      <c r="U6" s="101">
        <v>0.69040000000000001</v>
      </c>
      <c r="V6" s="101">
        <v>0.87829999999999997</v>
      </c>
      <c r="W6" s="101">
        <v>0.96579999999999999</v>
      </c>
      <c r="X6" s="102">
        <v>0.85160000000000002</v>
      </c>
      <c r="Y6" s="102">
        <v>0.6401</v>
      </c>
      <c r="Z6" s="102">
        <v>0.85809999999999997</v>
      </c>
      <c r="AA6" s="102">
        <v>0.97440000000000004</v>
      </c>
      <c r="AB6" s="103">
        <f t="shared" ref="AB6:AB40" si="3">P6</f>
        <v>0.88949999999999996</v>
      </c>
      <c r="AC6" s="104">
        <f t="shared" ref="AC6:AC40" si="4">X6</f>
        <v>0.85160000000000002</v>
      </c>
      <c r="AD6" s="104">
        <f t="shared" ref="AD6:AD40" si="5">T6</f>
        <v>0.872</v>
      </c>
      <c r="AE6" s="105">
        <f t="shared" ref="AE6:AE40" si="6">AC6*(T6/P6)</f>
        <v>0.83484564362001124</v>
      </c>
      <c r="AF6" s="106">
        <f t="shared" ref="AF6:AF40" si="7">Q6</f>
        <v>0.68679999999999997</v>
      </c>
      <c r="AG6" s="107">
        <f t="shared" ref="AG6:AG40" si="8">Y6</f>
        <v>0.6401</v>
      </c>
      <c r="AH6" s="107">
        <f t="shared" ref="AH6:AH40" si="9">U6</f>
        <v>0.69040000000000001</v>
      </c>
      <c r="AI6" s="105">
        <f t="shared" ref="AI6:AI40" si="10">AG6*(U6/Q6)</f>
        <v>0.64345521258008165</v>
      </c>
      <c r="AJ6" s="106">
        <f t="shared" ref="AJ6:AJ40" si="11">R6</f>
        <v>0.89559999999999995</v>
      </c>
      <c r="AK6" s="107">
        <f t="shared" ref="AK6:AK40" si="12">Z6</f>
        <v>0.85809999999999997</v>
      </c>
      <c r="AL6" s="107">
        <f t="shared" ref="AL6:AL40" si="13">V6</f>
        <v>0.87829999999999997</v>
      </c>
      <c r="AM6" s="105">
        <f t="shared" ref="AM6:AM40" si="14">AK6*(V6/R6)</f>
        <v>0.8415243747208575</v>
      </c>
      <c r="AN6" s="106">
        <f t="shared" ref="AN6:AN40" si="15">S6</f>
        <v>1.0032000000000001</v>
      </c>
      <c r="AO6" s="107">
        <f t="shared" ref="AO6:AO40" si="16">AA6</f>
        <v>0.97440000000000004</v>
      </c>
      <c r="AP6" s="107">
        <f t="shared" ref="AP6:AP40" si="17">W6</f>
        <v>0.96579999999999999</v>
      </c>
      <c r="AQ6" s="105">
        <f t="shared" ref="AQ6:AQ40" si="18">AO6*(W6/S6)</f>
        <v>0.93807368421052628</v>
      </c>
      <c r="AR6" s="90" t="s">
        <v>1</v>
      </c>
      <c r="AS6" s="108" t="s">
        <v>1</v>
      </c>
    </row>
    <row r="7" spans="1:45" s="117" customFormat="1" ht="12.75" customHeight="1" x14ac:dyDescent="0.25">
      <c r="A7" s="84">
        <v>2</v>
      </c>
      <c r="B7" s="109" t="s">
        <v>59</v>
      </c>
      <c r="C7" s="110" t="s">
        <v>60</v>
      </c>
      <c r="D7" s="111" t="s">
        <v>56</v>
      </c>
      <c r="E7" s="112">
        <v>70</v>
      </c>
      <c r="F7" s="113" t="s">
        <v>61</v>
      </c>
      <c r="G7" s="110" t="s">
        <v>62</v>
      </c>
      <c r="H7" s="90" t="s">
        <v>2</v>
      </c>
      <c r="I7" s="91" t="s">
        <v>1</v>
      </c>
      <c r="J7" s="92" t="str">
        <f t="shared" si="0"/>
        <v>18:00</v>
      </c>
      <c r="K7" s="114">
        <v>0.79668981481481482</v>
      </c>
      <c r="L7" s="94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1.0032000000000001</v>
      </c>
      <c r="M7" s="95">
        <f t="shared" si="1"/>
        <v>4.6839222222222233E-2</v>
      </c>
      <c r="N7" s="115">
        <f t="shared" si="2"/>
        <v>0.16666666666666666</v>
      </c>
      <c r="O7" s="116">
        <v>97703440</v>
      </c>
      <c r="P7" s="98">
        <v>0.88949999999999996</v>
      </c>
      <c r="Q7" s="99">
        <v>0.68679999999999997</v>
      </c>
      <c r="R7" s="99">
        <v>0.89559999999999995</v>
      </c>
      <c r="S7" s="100">
        <v>1.0032000000000001</v>
      </c>
      <c r="T7" s="101">
        <v>0.872</v>
      </c>
      <c r="U7" s="101">
        <v>0.69040000000000001</v>
      </c>
      <c r="V7" s="101">
        <v>0.87829999999999997</v>
      </c>
      <c r="W7" s="101">
        <v>0.96579999999999999</v>
      </c>
      <c r="X7" s="102">
        <v>0.85160000000000002</v>
      </c>
      <c r="Y7" s="102">
        <v>0.6401</v>
      </c>
      <c r="Z7" s="102">
        <v>0.85809999999999997</v>
      </c>
      <c r="AA7" s="102">
        <v>0.97440000000000004</v>
      </c>
      <c r="AB7" s="103">
        <f t="shared" si="3"/>
        <v>0.88949999999999996</v>
      </c>
      <c r="AC7" s="104">
        <f t="shared" si="4"/>
        <v>0.85160000000000002</v>
      </c>
      <c r="AD7" s="104">
        <f t="shared" si="5"/>
        <v>0.872</v>
      </c>
      <c r="AE7" s="105">
        <f t="shared" si="6"/>
        <v>0.83484564362001124</v>
      </c>
      <c r="AF7" s="106">
        <f t="shared" si="7"/>
        <v>0.68679999999999997</v>
      </c>
      <c r="AG7" s="107">
        <f t="shared" si="8"/>
        <v>0.6401</v>
      </c>
      <c r="AH7" s="107">
        <f t="shared" si="9"/>
        <v>0.69040000000000001</v>
      </c>
      <c r="AI7" s="105">
        <f t="shared" si="10"/>
        <v>0.64345521258008165</v>
      </c>
      <c r="AJ7" s="106">
        <f t="shared" si="11"/>
        <v>0.89559999999999995</v>
      </c>
      <c r="AK7" s="107">
        <f t="shared" si="12"/>
        <v>0.85809999999999997</v>
      </c>
      <c r="AL7" s="107">
        <f t="shared" si="13"/>
        <v>0.87829999999999997</v>
      </c>
      <c r="AM7" s="105">
        <f t="shared" si="14"/>
        <v>0.8415243747208575</v>
      </c>
      <c r="AN7" s="106">
        <f t="shared" si="15"/>
        <v>1.0032000000000001</v>
      </c>
      <c r="AO7" s="107">
        <f t="shared" si="16"/>
        <v>0.97440000000000004</v>
      </c>
      <c r="AP7" s="107">
        <f t="shared" si="17"/>
        <v>0.96579999999999999</v>
      </c>
      <c r="AQ7" s="105">
        <f t="shared" si="18"/>
        <v>0.93807368421052628</v>
      </c>
      <c r="AR7" s="90" t="s">
        <v>1</v>
      </c>
      <c r="AS7" s="108" t="s">
        <v>1</v>
      </c>
    </row>
    <row r="8" spans="1:45" s="117" customFormat="1" ht="14.1" customHeight="1" x14ac:dyDescent="0.3">
      <c r="A8" s="84">
        <v>3</v>
      </c>
      <c r="B8" s="109" t="s">
        <v>63</v>
      </c>
      <c r="C8" s="110" t="s">
        <v>60</v>
      </c>
      <c r="D8" s="111" t="s">
        <v>56</v>
      </c>
      <c r="E8" s="88">
        <v>175</v>
      </c>
      <c r="F8" s="109" t="s">
        <v>64</v>
      </c>
      <c r="G8" s="109" t="s">
        <v>65</v>
      </c>
      <c r="H8" s="90" t="s">
        <v>1</v>
      </c>
      <c r="I8" s="91" t="s">
        <v>2</v>
      </c>
      <c r="J8" s="118" t="str">
        <f t="shared" si="0"/>
        <v>18:10</v>
      </c>
      <c r="K8" s="114">
        <v>0.79984953703703698</v>
      </c>
      <c r="L8" s="94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1.1053086988068366</v>
      </c>
      <c r="M8" s="95">
        <f t="shared" si="1"/>
        <v>4.7423372065705328E-2</v>
      </c>
      <c r="N8" s="96">
        <f t="shared" si="2"/>
        <v>0.25</v>
      </c>
      <c r="O8" s="119">
        <v>91841249</v>
      </c>
      <c r="P8" s="120">
        <v>1.1035999999999999</v>
      </c>
      <c r="Q8" s="121">
        <v>0.89319999999999999</v>
      </c>
      <c r="R8" s="122">
        <v>1.1048</v>
      </c>
      <c r="S8" s="122">
        <v>1.2403999999999999</v>
      </c>
      <c r="T8" s="123">
        <v>1.0528</v>
      </c>
      <c r="U8" s="101">
        <v>0.87829999999999997</v>
      </c>
      <c r="V8" s="101">
        <v>1.0542</v>
      </c>
      <c r="W8" s="101">
        <v>1.1563000000000001</v>
      </c>
      <c r="X8" s="124">
        <v>1.038</v>
      </c>
      <c r="Y8" s="124">
        <v>0.80259999999999998</v>
      </c>
      <c r="Z8" s="124">
        <v>1.0422</v>
      </c>
      <c r="AA8" s="124">
        <v>1.1857</v>
      </c>
      <c r="AB8" s="103">
        <f t="shared" si="3"/>
        <v>1.1035999999999999</v>
      </c>
      <c r="AC8" s="104">
        <f t="shared" si="4"/>
        <v>1.038</v>
      </c>
      <c r="AD8" s="104">
        <f t="shared" si="5"/>
        <v>1.0528</v>
      </c>
      <c r="AE8" s="105">
        <f t="shared" si="6"/>
        <v>0.99021964479884028</v>
      </c>
      <c r="AF8" s="106">
        <f t="shared" si="7"/>
        <v>0.89319999999999999</v>
      </c>
      <c r="AG8" s="107">
        <f t="shared" si="8"/>
        <v>0.80259999999999998</v>
      </c>
      <c r="AH8" s="107">
        <f t="shared" si="9"/>
        <v>0.87829999999999997</v>
      </c>
      <c r="AI8" s="105">
        <f t="shared" si="10"/>
        <v>0.78921135244066276</v>
      </c>
      <c r="AJ8" s="106">
        <f t="shared" si="11"/>
        <v>1.1048</v>
      </c>
      <c r="AK8" s="107">
        <f t="shared" si="12"/>
        <v>1.0422</v>
      </c>
      <c r="AL8" s="107">
        <f t="shared" si="13"/>
        <v>1.0542</v>
      </c>
      <c r="AM8" s="105">
        <f t="shared" si="14"/>
        <v>0.99446708906589432</v>
      </c>
      <c r="AN8" s="106">
        <f t="shared" si="15"/>
        <v>1.2403999999999999</v>
      </c>
      <c r="AO8" s="107">
        <f t="shared" si="16"/>
        <v>1.1857</v>
      </c>
      <c r="AP8" s="107">
        <f t="shared" si="17"/>
        <v>1.1563000000000001</v>
      </c>
      <c r="AQ8" s="105">
        <f t="shared" si="18"/>
        <v>1.1053086988068366</v>
      </c>
      <c r="AR8" s="90" t="s">
        <v>2</v>
      </c>
      <c r="AS8" s="108" t="s">
        <v>1</v>
      </c>
    </row>
    <row r="9" spans="1:45" s="129" customFormat="1" ht="14.1" customHeight="1" x14ac:dyDescent="0.25">
      <c r="A9" s="84">
        <v>4</v>
      </c>
      <c r="B9" s="125" t="s">
        <v>66</v>
      </c>
      <c r="C9" s="86" t="s">
        <v>55</v>
      </c>
      <c r="D9" s="87" t="s">
        <v>56</v>
      </c>
      <c r="E9" s="88">
        <v>10886</v>
      </c>
      <c r="F9" s="85" t="s">
        <v>67</v>
      </c>
      <c r="G9" s="89" t="s">
        <v>68</v>
      </c>
      <c r="H9" s="90" t="s">
        <v>2</v>
      </c>
      <c r="I9" s="91" t="s">
        <v>2</v>
      </c>
      <c r="J9" s="118" t="str">
        <f t="shared" si="0"/>
        <v>18:10</v>
      </c>
      <c r="K9" s="114">
        <v>0.80040509259259263</v>
      </c>
      <c r="L9" s="94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1.1216999999999999</v>
      </c>
      <c r="M9" s="95">
        <f t="shared" si="1"/>
        <v>4.8749809027777841E-2</v>
      </c>
      <c r="N9" s="96">
        <f t="shared" si="2"/>
        <v>0.33333333333333331</v>
      </c>
      <c r="O9" s="97">
        <v>90590170</v>
      </c>
      <c r="P9" s="126">
        <v>1.0490999999999999</v>
      </c>
      <c r="Q9" s="121">
        <v>0.83609999999999995</v>
      </c>
      <c r="R9" s="100">
        <v>1.0537000000000001</v>
      </c>
      <c r="S9" s="100">
        <v>1.1739999999999999</v>
      </c>
      <c r="T9" s="101">
        <v>1.0311999999999999</v>
      </c>
      <c r="U9" s="127">
        <v>0.84179999999999999</v>
      </c>
      <c r="V9" s="127">
        <v>1.0354000000000001</v>
      </c>
      <c r="W9" s="127">
        <v>1.1389</v>
      </c>
      <c r="X9" s="128">
        <v>0.98040000000000005</v>
      </c>
      <c r="Y9" s="128">
        <v>0.74250000000000005</v>
      </c>
      <c r="Z9" s="128">
        <v>0.9869</v>
      </c>
      <c r="AA9" s="128">
        <v>1.1216999999999999</v>
      </c>
      <c r="AB9" s="103">
        <f t="shared" si="3"/>
        <v>1.0490999999999999</v>
      </c>
      <c r="AC9" s="104">
        <f t="shared" si="4"/>
        <v>0.98040000000000005</v>
      </c>
      <c r="AD9" s="104">
        <f t="shared" si="5"/>
        <v>1.0311999999999999</v>
      </c>
      <c r="AE9" s="105">
        <f t="shared" si="6"/>
        <v>0.96367217615098655</v>
      </c>
      <c r="AF9" s="106">
        <f t="shared" si="7"/>
        <v>0.83609999999999995</v>
      </c>
      <c r="AG9" s="107">
        <f t="shared" si="8"/>
        <v>0.74250000000000005</v>
      </c>
      <c r="AH9" s="107">
        <f t="shared" si="9"/>
        <v>0.84179999999999999</v>
      </c>
      <c r="AI9" s="105">
        <f t="shared" si="10"/>
        <v>0.74756189451022603</v>
      </c>
      <c r="AJ9" s="106">
        <f t="shared" si="11"/>
        <v>1.0537000000000001</v>
      </c>
      <c r="AK9" s="107">
        <f t="shared" si="12"/>
        <v>0.9869</v>
      </c>
      <c r="AL9" s="107">
        <f t="shared" si="13"/>
        <v>1.0354000000000001</v>
      </c>
      <c r="AM9" s="105">
        <f t="shared" si="14"/>
        <v>0.96976014045743575</v>
      </c>
      <c r="AN9" s="106">
        <f t="shared" si="15"/>
        <v>1.1739999999999999</v>
      </c>
      <c r="AO9" s="107">
        <f t="shared" si="16"/>
        <v>1.1216999999999999</v>
      </c>
      <c r="AP9" s="107">
        <f t="shared" si="17"/>
        <v>1.1389</v>
      </c>
      <c r="AQ9" s="105">
        <f t="shared" si="18"/>
        <v>1.0881636541737649</v>
      </c>
      <c r="AR9" s="90" t="s">
        <v>2</v>
      </c>
      <c r="AS9" s="108" t="s">
        <v>1</v>
      </c>
    </row>
    <row r="10" spans="1:45" s="117" customFormat="1" ht="12.6" customHeight="1" x14ac:dyDescent="0.3">
      <c r="A10" s="84">
        <v>5</v>
      </c>
      <c r="B10" s="109" t="s">
        <v>69</v>
      </c>
      <c r="C10" s="110" t="s">
        <v>55</v>
      </c>
      <c r="D10" s="111" t="s">
        <v>56</v>
      </c>
      <c r="E10" s="130">
        <v>660</v>
      </c>
      <c r="F10" s="113" t="s">
        <v>70</v>
      </c>
      <c r="G10" s="131" t="s">
        <v>71</v>
      </c>
      <c r="H10" s="90" t="s">
        <v>2</v>
      </c>
      <c r="I10" s="91" t="s">
        <v>2</v>
      </c>
      <c r="J10" s="92" t="str">
        <f t="shared" si="0"/>
        <v>18:00</v>
      </c>
      <c r="K10" s="114">
        <v>0.7996064814814815</v>
      </c>
      <c r="L10" s="94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1.0078</v>
      </c>
      <c r="M10" s="95">
        <f t="shared" si="1"/>
        <v>4.9993412037037062E-2</v>
      </c>
      <c r="N10" s="115">
        <f t="shared" si="2"/>
        <v>0.41666666666666669</v>
      </c>
      <c r="O10" s="116">
        <v>45291614</v>
      </c>
      <c r="P10" s="132">
        <v>0.92920000000000003</v>
      </c>
      <c r="Q10" s="121">
        <v>0.73050000000000004</v>
      </c>
      <c r="R10" s="121">
        <v>0.93540000000000001</v>
      </c>
      <c r="S10" s="133">
        <v>1.0366</v>
      </c>
      <c r="T10" s="134">
        <v>0.91349999999999998</v>
      </c>
      <c r="U10" s="134">
        <v>0.73680000000000001</v>
      </c>
      <c r="V10" s="134">
        <v>0.92010000000000003</v>
      </c>
      <c r="W10" s="134">
        <v>1.0004999999999999</v>
      </c>
      <c r="X10" s="135">
        <v>0.89249999999999996</v>
      </c>
      <c r="Y10" s="135">
        <v>0.68389999999999995</v>
      </c>
      <c r="Z10" s="135">
        <v>0.89939999999999998</v>
      </c>
      <c r="AA10" s="135">
        <v>1.0078</v>
      </c>
      <c r="AB10" s="103">
        <f t="shared" si="3"/>
        <v>0.92920000000000003</v>
      </c>
      <c r="AC10" s="104">
        <f t="shared" si="4"/>
        <v>0.89249999999999996</v>
      </c>
      <c r="AD10" s="104">
        <f t="shared" si="5"/>
        <v>0.91349999999999998</v>
      </c>
      <c r="AE10" s="105">
        <f t="shared" si="6"/>
        <v>0.87742009255273345</v>
      </c>
      <c r="AF10" s="106">
        <f t="shared" si="7"/>
        <v>0.73050000000000004</v>
      </c>
      <c r="AG10" s="107">
        <f t="shared" si="8"/>
        <v>0.68389999999999995</v>
      </c>
      <c r="AH10" s="107">
        <f t="shared" si="9"/>
        <v>0.73680000000000001</v>
      </c>
      <c r="AI10" s="105">
        <f t="shared" si="10"/>
        <v>0.68979811088295684</v>
      </c>
      <c r="AJ10" s="106">
        <f t="shared" si="11"/>
        <v>0.93540000000000001</v>
      </c>
      <c r="AK10" s="107">
        <f t="shared" si="12"/>
        <v>0.89939999999999998</v>
      </c>
      <c r="AL10" s="107">
        <f t="shared" si="13"/>
        <v>0.92010000000000003</v>
      </c>
      <c r="AM10" s="105">
        <f t="shared" si="14"/>
        <v>0.88468883899935857</v>
      </c>
      <c r="AN10" s="106">
        <f t="shared" si="15"/>
        <v>1.0366</v>
      </c>
      <c r="AO10" s="107">
        <f t="shared" si="16"/>
        <v>1.0078</v>
      </c>
      <c r="AP10" s="107">
        <f t="shared" si="17"/>
        <v>1.0004999999999999</v>
      </c>
      <c r="AQ10" s="105">
        <f t="shared" si="18"/>
        <v>0.97270297125217053</v>
      </c>
      <c r="AR10" s="90" t="s">
        <v>2</v>
      </c>
      <c r="AS10" s="108" t="s">
        <v>1</v>
      </c>
    </row>
    <row r="11" spans="1:45" s="117" customFormat="1" ht="12.75" customHeight="1" x14ac:dyDescent="0.25">
      <c r="A11" s="84">
        <v>6</v>
      </c>
      <c r="B11" s="109" t="s">
        <v>72</v>
      </c>
      <c r="C11" s="110" t="s">
        <v>60</v>
      </c>
      <c r="D11" s="111" t="s">
        <v>56</v>
      </c>
      <c r="E11" s="112">
        <v>88</v>
      </c>
      <c r="F11" s="109" t="s">
        <v>73</v>
      </c>
      <c r="G11" s="136" t="s">
        <v>74</v>
      </c>
      <c r="H11" s="90" t="s">
        <v>2</v>
      </c>
      <c r="I11" s="91" t="s">
        <v>2</v>
      </c>
      <c r="J11" s="118" t="str">
        <f t="shared" si="0"/>
        <v>18:10</v>
      </c>
      <c r="K11" s="137">
        <v>0.79874999999999996</v>
      </c>
      <c r="L11" s="94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1.1988000000000001</v>
      </c>
      <c r="M11" s="95">
        <f t="shared" si="1"/>
        <v>5.0116499999999987E-2</v>
      </c>
      <c r="N11" s="115">
        <f t="shared" si="2"/>
        <v>0.5</v>
      </c>
      <c r="O11" s="116">
        <v>40290565</v>
      </c>
      <c r="P11" s="98">
        <v>1.1077999999999999</v>
      </c>
      <c r="Q11" s="99">
        <v>0.88919999999999999</v>
      </c>
      <c r="R11" s="99">
        <v>1.1134999999999999</v>
      </c>
      <c r="S11" s="100">
        <v>1.2289000000000001</v>
      </c>
      <c r="T11" s="101">
        <v>1.0832999999999999</v>
      </c>
      <c r="U11" s="101">
        <v>0.88919999999999999</v>
      </c>
      <c r="V11" s="101">
        <v>1.0885</v>
      </c>
      <c r="W11" s="101">
        <v>1.1855</v>
      </c>
      <c r="X11" s="124">
        <v>1.0649999999999999</v>
      </c>
      <c r="Y11" s="124">
        <v>0.83160000000000001</v>
      </c>
      <c r="Z11" s="124">
        <v>1.0710999999999999</v>
      </c>
      <c r="AA11" s="124">
        <v>1.1988000000000001</v>
      </c>
      <c r="AB11" s="103">
        <f t="shared" si="3"/>
        <v>1.1077999999999999</v>
      </c>
      <c r="AC11" s="104">
        <f t="shared" si="4"/>
        <v>1.0649999999999999</v>
      </c>
      <c r="AD11" s="104">
        <f t="shared" si="5"/>
        <v>1.0832999999999999</v>
      </c>
      <c r="AE11" s="105">
        <f t="shared" si="6"/>
        <v>1.0414465607510381</v>
      </c>
      <c r="AF11" s="106">
        <f t="shared" si="7"/>
        <v>0.88919999999999999</v>
      </c>
      <c r="AG11" s="107">
        <f t="shared" si="8"/>
        <v>0.83160000000000001</v>
      </c>
      <c r="AH11" s="107">
        <f t="shared" si="9"/>
        <v>0.88919999999999999</v>
      </c>
      <c r="AI11" s="105">
        <f t="shared" si="10"/>
        <v>0.83160000000000001</v>
      </c>
      <c r="AJ11" s="106">
        <f t="shared" si="11"/>
        <v>1.1134999999999999</v>
      </c>
      <c r="AK11" s="107">
        <f t="shared" si="12"/>
        <v>1.0710999999999999</v>
      </c>
      <c r="AL11" s="107">
        <f t="shared" si="13"/>
        <v>1.0885</v>
      </c>
      <c r="AM11" s="105">
        <f t="shared" si="14"/>
        <v>1.0470519533004041</v>
      </c>
      <c r="AN11" s="106">
        <f t="shared" si="15"/>
        <v>1.2289000000000001</v>
      </c>
      <c r="AO11" s="107">
        <f t="shared" si="16"/>
        <v>1.1988000000000001</v>
      </c>
      <c r="AP11" s="107">
        <f t="shared" si="17"/>
        <v>1.1855</v>
      </c>
      <c r="AQ11" s="105">
        <f t="shared" si="18"/>
        <v>1.1564630157051021</v>
      </c>
      <c r="AR11" s="90" t="s">
        <v>2</v>
      </c>
      <c r="AS11" s="108" t="s">
        <v>1</v>
      </c>
    </row>
    <row r="12" spans="1:45" s="117" customFormat="1" ht="12.75" customHeight="1" x14ac:dyDescent="0.25">
      <c r="A12" s="84">
        <v>7</v>
      </c>
      <c r="B12" s="109" t="s">
        <v>75</v>
      </c>
      <c r="C12" s="110" t="s">
        <v>55</v>
      </c>
      <c r="D12" s="111" t="s">
        <v>56</v>
      </c>
      <c r="E12" s="112">
        <v>11722</v>
      </c>
      <c r="F12" s="109" t="s">
        <v>76</v>
      </c>
      <c r="G12" s="138" t="s">
        <v>77</v>
      </c>
      <c r="H12" s="90" t="s">
        <v>1</v>
      </c>
      <c r="I12" s="91" t="s">
        <v>2</v>
      </c>
      <c r="J12" s="118" t="str">
        <f t="shared" si="0"/>
        <v>18:10</v>
      </c>
      <c r="K12" s="93">
        <v>0.8022569444444444</v>
      </c>
      <c r="L12" s="94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1.1071233226837061</v>
      </c>
      <c r="M12" s="95">
        <f t="shared" si="1"/>
        <v>5.0166525559105404E-2</v>
      </c>
      <c r="N12" s="96">
        <f t="shared" si="2"/>
        <v>0.58333333333333337</v>
      </c>
      <c r="O12" s="116">
        <v>91357690</v>
      </c>
      <c r="P12" s="132">
        <v>1.0442</v>
      </c>
      <c r="Q12" s="121">
        <v>0.82399999999999995</v>
      </c>
      <c r="R12" s="121">
        <v>1.0523</v>
      </c>
      <c r="S12" s="133">
        <v>1.1580999999999999</v>
      </c>
      <c r="T12" s="134">
        <v>1.0344</v>
      </c>
      <c r="U12" s="134">
        <v>0.82330000000000003</v>
      </c>
      <c r="V12" s="134">
        <v>1.0426</v>
      </c>
      <c r="W12" s="134">
        <v>1.1398999999999999</v>
      </c>
      <c r="X12" s="135">
        <v>0.98729999999999996</v>
      </c>
      <c r="Y12" s="135">
        <v>0.747</v>
      </c>
      <c r="Z12" s="135">
        <v>0.99480000000000002</v>
      </c>
      <c r="AA12" s="135">
        <v>1.1248</v>
      </c>
      <c r="AB12" s="103">
        <f t="shared" si="3"/>
        <v>1.0442</v>
      </c>
      <c r="AC12" s="104">
        <f t="shared" si="4"/>
        <v>0.98729999999999996</v>
      </c>
      <c r="AD12" s="104">
        <f t="shared" si="5"/>
        <v>1.0344</v>
      </c>
      <c r="AE12" s="105">
        <f t="shared" si="6"/>
        <v>0.97803401647194022</v>
      </c>
      <c r="AF12" s="106">
        <f t="shared" si="7"/>
        <v>0.82399999999999995</v>
      </c>
      <c r="AG12" s="107">
        <f t="shared" si="8"/>
        <v>0.747</v>
      </c>
      <c r="AH12" s="107">
        <f t="shared" si="9"/>
        <v>0.82330000000000003</v>
      </c>
      <c r="AI12" s="105">
        <f t="shared" si="10"/>
        <v>0.74636541262135936</v>
      </c>
      <c r="AJ12" s="106">
        <f t="shared" si="11"/>
        <v>1.0523</v>
      </c>
      <c r="AK12" s="107">
        <f t="shared" si="12"/>
        <v>0.99480000000000002</v>
      </c>
      <c r="AL12" s="107">
        <f t="shared" si="13"/>
        <v>1.0426</v>
      </c>
      <c r="AM12" s="105">
        <f t="shared" si="14"/>
        <v>0.98563002945927969</v>
      </c>
      <c r="AN12" s="106">
        <f t="shared" si="15"/>
        <v>1.1580999999999999</v>
      </c>
      <c r="AO12" s="107">
        <f t="shared" si="16"/>
        <v>1.1248</v>
      </c>
      <c r="AP12" s="107">
        <f t="shared" si="17"/>
        <v>1.1398999999999999</v>
      </c>
      <c r="AQ12" s="105">
        <f t="shared" si="18"/>
        <v>1.1071233226837061</v>
      </c>
      <c r="AR12" s="90" t="s">
        <v>1</v>
      </c>
      <c r="AS12" s="108" t="s">
        <v>2</v>
      </c>
    </row>
    <row r="13" spans="1:45" s="117" customFormat="1" ht="12.75" customHeight="1" x14ac:dyDescent="0.25">
      <c r="A13" s="84">
        <v>8</v>
      </c>
      <c r="B13" s="139" t="s">
        <v>78</v>
      </c>
      <c r="C13" s="140" t="s">
        <v>60</v>
      </c>
      <c r="D13" s="141" t="s">
        <v>56</v>
      </c>
      <c r="E13" s="142">
        <v>11172</v>
      </c>
      <c r="F13" s="139" t="s">
        <v>79</v>
      </c>
      <c r="G13" s="143" t="s">
        <v>80</v>
      </c>
      <c r="H13" s="90" t="s">
        <v>2</v>
      </c>
      <c r="I13" s="91" t="s">
        <v>2</v>
      </c>
      <c r="J13" s="118" t="str">
        <f t="shared" si="0"/>
        <v>18:10</v>
      </c>
      <c r="K13" s="144">
        <v>0.79652777777777772</v>
      </c>
      <c r="L13" s="145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1.2968</v>
      </c>
      <c r="M13" s="95">
        <f t="shared" si="1"/>
        <v>5.133166666666663E-2</v>
      </c>
      <c r="N13" s="146">
        <f t="shared" si="2"/>
        <v>0.66666666666666663</v>
      </c>
      <c r="O13" s="147">
        <v>90518559</v>
      </c>
      <c r="P13" s="148">
        <v>1.1930000000000001</v>
      </c>
      <c r="Q13" s="121">
        <v>0.94589999999999996</v>
      </c>
      <c r="R13" s="149">
        <v>1.1999</v>
      </c>
      <c r="S13" s="149">
        <v>1.3308</v>
      </c>
      <c r="T13" s="150">
        <v>1.1635</v>
      </c>
      <c r="U13" s="150">
        <v>0.94520000000000004</v>
      </c>
      <c r="V13" s="150">
        <v>1.1695</v>
      </c>
      <c r="W13" s="150">
        <v>1.2798</v>
      </c>
      <c r="X13" s="151">
        <v>1.1383000000000001</v>
      </c>
      <c r="Y13" s="151">
        <v>0.87250000000000005</v>
      </c>
      <c r="Z13" s="151">
        <v>1.1451</v>
      </c>
      <c r="AA13" s="151">
        <v>1.2968</v>
      </c>
      <c r="AB13" s="152">
        <f t="shared" si="3"/>
        <v>1.1930000000000001</v>
      </c>
      <c r="AC13" s="153">
        <f t="shared" si="4"/>
        <v>1.1383000000000001</v>
      </c>
      <c r="AD13" s="153">
        <f t="shared" si="5"/>
        <v>1.1635</v>
      </c>
      <c r="AE13" s="154">
        <f t="shared" si="6"/>
        <v>1.1101525984911986</v>
      </c>
      <c r="AF13" s="155">
        <f t="shared" si="7"/>
        <v>0.94589999999999996</v>
      </c>
      <c r="AG13" s="156">
        <f t="shared" si="8"/>
        <v>0.87250000000000005</v>
      </c>
      <c r="AH13" s="156">
        <f t="shared" si="9"/>
        <v>0.94520000000000004</v>
      </c>
      <c r="AI13" s="154">
        <f t="shared" si="10"/>
        <v>0.87185431863833396</v>
      </c>
      <c r="AJ13" s="155">
        <f t="shared" si="11"/>
        <v>1.1999</v>
      </c>
      <c r="AK13" s="156">
        <f t="shared" si="12"/>
        <v>1.1451</v>
      </c>
      <c r="AL13" s="156">
        <f t="shared" si="13"/>
        <v>1.1695</v>
      </c>
      <c r="AM13" s="154">
        <f t="shared" si="14"/>
        <v>1.116088382365197</v>
      </c>
      <c r="AN13" s="155">
        <f t="shared" si="15"/>
        <v>1.3308</v>
      </c>
      <c r="AO13" s="156">
        <f t="shared" si="16"/>
        <v>1.2968</v>
      </c>
      <c r="AP13" s="156">
        <f t="shared" si="17"/>
        <v>1.2798</v>
      </c>
      <c r="AQ13" s="154">
        <f t="shared" si="18"/>
        <v>1.2471029756537422</v>
      </c>
      <c r="AR13" s="90" t="s">
        <v>2</v>
      </c>
      <c r="AS13" s="108" t="s">
        <v>1</v>
      </c>
    </row>
    <row r="14" spans="1:45" s="83" customFormat="1" ht="12.75" customHeight="1" x14ac:dyDescent="0.25">
      <c r="A14" s="84">
        <v>9</v>
      </c>
      <c r="B14" s="85" t="s">
        <v>81</v>
      </c>
      <c r="C14" s="86" t="s">
        <v>60</v>
      </c>
      <c r="D14" s="87" t="s">
        <v>56</v>
      </c>
      <c r="E14" s="88">
        <v>7055</v>
      </c>
      <c r="F14" s="85" t="s">
        <v>82</v>
      </c>
      <c r="G14" s="89" t="s">
        <v>83</v>
      </c>
      <c r="H14" s="90" t="s">
        <v>2</v>
      </c>
      <c r="I14" s="91" t="s">
        <v>2</v>
      </c>
      <c r="J14" s="92" t="str">
        <f t="shared" si="0"/>
        <v>18:00</v>
      </c>
      <c r="K14" s="157">
        <v>0.80046296296296293</v>
      </c>
      <c r="L14" s="94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1.0711999999999999</v>
      </c>
      <c r="M14" s="95">
        <f t="shared" si="1"/>
        <v>5.4055925925925889E-2</v>
      </c>
      <c r="N14" s="96">
        <f t="shared" si="2"/>
        <v>0.75</v>
      </c>
      <c r="O14" s="116">
        <v>91649715</v>
      </c>
      <c r="P14" s="158">
        <v>0.97609999999999997</v>
      </c>
      <c r="Q14" s="158">
        <v>0.75160000000000005</v>
      </c>
      <c r="R14" s="158">
        <v>0.9829</v>
      </c>
      <c r="S14" s="159">
        <v>1.1012</v>
      </c>
      <c r="T14" s="134">
        <v>0.97</v>
      </c>
      <c r="U14" s="134">
        <v>0.75529999999999997</v>
      </c>
      <c r="V14" s="134">
        <v>0.97709999999999997</v>
      </c>
      <c r="W14" s="134">
        <v>1.0846</v>
      </c>
      <c r="X14" s="135">
        <v>0.93310000000000004</v>
      </c>
      <c r="Y14" s="135">
        <v>0.7006</v>
      </c>
      <c r="Z14" s="135">
        <v>0.93959999999999999</v>
      </c>
      <c r="AA14" s="135">
        <v>1.0711999999999999</v>
      </c>
      <c r="AB14" s="103">
        <f t="shared" si="3"/>
        <v>0.97609999999999997</v>
      </c>
      <c r="AC14" s="104">
        <f t="shared" si="4"/>
        <v>0.93310000000000004</v>
      </c>
      <c r="AD14" s="104">
        <f t="shared" si="5"/>
        <v>0.97</v>
      </c>
      <c r="AE14" s="105">
        <f t="shared" si="6"/>
        <v>0.92726872246696046</v>
      </c>
      <c r="AF14" s="106">
        <f t="shared" si="7"/>
        <v>0.75160000000000005</v>
      </c>
      <c r="AG14" s="107">
        <f t="shared" si="8"/>
        <v>0.7006</v>
      </c>
      <c r="AH14" s="107">
        <f t="shared" si="9"/>
        <v>0.75529999999999997</v>
      </c>
      <c r="AI14" s="105">
        <f t="shared" si="10"/>
        <v>0.70404893560404469</v>
      </c>
      <c r="AJ14" s="106">
        <f t="shared" si="11"/>
        <v>0.9829</v>
      </c>
      <c r="AK14" s="107">
        <f t="shared" si="12"/>
        <v>0.93959999999999999</v>
      </c>
      <c r="AL14" s="107">
        <f t="shared" si="13"/>
        <v>0.97709999999999997</v>
      </c>
      <c r="AM14" s="105">
        <f t="shared" si="14"/>
        <v>0.93405550920744729</v>
      </c>
      <c r="AN14" s="106">
        <f t="shared" si="15"/>
        <v>1.1012</v>
      </c>
      <c r="AO14" s="107">
        <f t="shared" si="16"/>
        <v>1.0711999999999999</v>
      </c>
      <c r="AP14" s="107">
        <f t="shared" si="17"/>
        <v>1.0846</v>
      </c>
      <c r="AQ14" s="105">
        <f t="shared" si="18"/>
        <v>1.0550522339266255</v>
      </c>
      <c r="AR14" s="90" t="s">
        <v>2</v>
      </c>
      <c r="AS14" s="108" t="s">
        <v>1</v>
      </c>
    </row>
    <row r="15" spans="1:45" s="117" customFormat="1" ht="12.75" customHeight="1" x14ac:dyDescent="0.25">
      <c r="A15" s="84">
        <v>10</v>
      </c>
      <c r="B15" s="113" t="s">
        <v>84</v>
      </c>
      <c r="C15" s="160" t="s">
        <v>60</v>
      </c>
      <c r="D15" s="161" t="s">
        <v>56</v>
      </c>
      <c r="E15" s="160">
        <v>14069</v>
      </c>
      <c r="F15" s="162" t="s">
        <v>85</v>
      </c>
      <c r="G15" s="138" t="s">
        <v>86</v>
      </c>
      <c r="H15" s="90" t="s">
        <v>1</v>
      </c>
      <c r="I15" s="91" t="s">
        <v>2</v>
      </c>
      <c r="J15" s="92" t="str">
        <f t="shared" si="0"/>
        <v>18:00</v>
      </c>
      <c r="K15" s="114">
        <v>0.80277777777777781</v>
      </c>
      <c r="L15" s="94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1.0313217789707516</v>
      </c>
      <c r="M15" s="95">
        <f t="shared" si="1"/>
        <v>5.4430871667900817E-2</v>
      </c>
      <c r="N15" s="96">
        <f t="shared" si="2"/>
        <v>0.83333333333333337</v>
      </c>
      <c r="O15" s="163">
        <v>90122776</v>
      </c>
      <c r="P15" s="164">
        <v>0.92800000000000005</v>
      </c>
      <c r="Q15" s="158">
        <v>0.69930000000000003</v>
      </c>
      <c r="R15" s="165">
        <v>0.93120000000000003</v>
      </c>
      <c r="S15" s="165">
        <v>1.0804</v>
      </c>
      <c r="T15" s="166">
        <v>0.9294</v>
      </c>
      <c r="U15" s="166">
        <v>0.7046</v>
      </c>
      <c r="V15" s="166">
        <v>0.93340000000000001</v>
      </c>
      <c r="W15" s="166">
        <v>1.0719000000000001</v>
      </c>
      <c r="X15" s="167">
        <v>0.86829999999999996</v>
      </c>
      <c r="Y15" s="167">
        <v>0.62819999999999998</v>
      </c>
      <c r="Z15" s="167">
        <v>0.87150000000000005</v>
      </c>
      <c r="AA15" s="167">
        <v>1.0395000000000001</v>
      </c>
      <c r="AB15" s="103">
        <f t="shared" si="3"/>
        <v>0.92800000000000005</v>
      </c>
      <c r="AC15" s="104">
        <f t="shared" si="4"/>
        <v>0.86829999999999996</v>
      </c>
      <c r="AD15" s="104">
        <f t="shared" si="5"/>
        <v>0.9294</v>
      </c>
      <c r="AE15" s="105">
        <f t="shared" si="6"/>
        <v>0.86960993534482744</v>
      </c>
      <c r="AF15" s="106">
        <f t="shared" si="7"/>
        <v>0.69930000000000003</v>
      </c>
      <c r="AG15" s="107">
        <f t="shared" si="8"/>
        <v>0.62819999999999998</v>
      </c>
      <c r="AH15" s="107">
        <f t="shared" si="9"/>
        <v>0.7046</v>
      </c>
      <c r="AI15" s="105">
        <f t="shared" si="10"/>
        <v>0.63296113256113262</v>
      </c>
      <c r="AJ15" s="106">
        <f t="shared" si="11"/>
        <v>0.93120000000000003</v>
      </c>
      <c r="AK15" s="107">
        <f t="shared" si="12"/>
        <v>0.87150000000000005</v>
      </c>
      <c r="AL15" s="107">
        <f t="shared" si="13"/>
        <v>0.93340000000000001</v>
      </c>
      <c r="AM15" s="105">
        <f t="shared" si="14"/>
        <v>0.873558956185567</v>
      </c>
      <c r="AN15" s="106">
        <f t="shared" si="15"/>
        <v>1.0804</v>
      </c>
      <c r="AO15" s="107">
        <f t="shared" si="16"/>
        <v>1.0395000000000001</v>
      </c>
      <c r="AP15" s="107">
        <f t="shared" si="17"/>
        <v>1.0719000000000001</v>
      </c>
      <c r="AQ15" s="105">
        <f t="shared" si="18"/>
        <v>1.0313217789707516</v>
      </c>
      <c r="AR15" s="90" t="s">
        <v>1</v>
      </c>
      <c r="AS15" s="108" t="s">
        <v>2</v>
      </c>
    </row>
    <row r="16" spans="1:45" s="83" customFormat="1" ht="12.75" customHeight="1" x14ac:dyDescent="0.25">
      <c r="A16" s="84">
        <v>11</v>
      </c>
      <c r="B16" s="125" t="s">
        <v>87</v>
      </c>
      <c r="C16" s="168" t="s">
        <v>88</v>
      </c>
      <c r="D16" s="169" t="s">
        <v>56</v>
      </c>
      <c r="E16" s="168">
        <v>329</v>
      </c>
      <c r="F16" s="170" t="s">
        <v>89</v>
      </c>
      <c r="G16" s="89" t="s">
        <v>90</v>
      </c>
      <c r="H16" s="90" t="s">
        <v>1</v>
      </c>
      <c r="I16" s="91" t="s">
        <v>1</v>
      </c>
      <c r="J16" s="92" t="str">
        <f t="shared" si="0"/>
        <v>18:00</v>
      </c>
      <c r="K16" s="114" t="s">
        <v>91</v>
      </c>
      <c r="L16" s="171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1.1027</v>
      </c>
      <c r="M16" s="95" t="str">
        <f t="shared" si="1"/>
        <v>Dnf</v>
      </c>
      <c r="N16" s="115">
        <f t="shared" si="2"/>
        <v>1</v>
      </c>
      <c r="O16" s="172">
        <v>41576767</v>
      </c>
      <c r="P16" s="173">
        <v>1.0105999999999999</v>
      </c>
      <c r="Q16" s="158">
        <v>0.81340000000000001</v>
      </c>
      <c r="R16" s="174">
        <v>1.0130999999999999</v>
      </c>
      <c r="S16" s="174">
        <v>1.1362000000000001</v>
      </c>
      <c r="T16" s="175">
        <v>0.99529999999999996</v>
      </c>
      <c r="U16" s="175">
        <v>0.81869999999999998</v>
      </c>
      <c r="V16" s="175">
        <v>0.99760000000000004</v>
      </c>
      <c r="W16" s="175">
        <v>1.1027</v>
      </c>
      <c r="X16" s="102">
        <v>0.94850000000000001</v>
      </c>
      <c r="Y16" s="102">
        <v>0.73070000000000002</v>
      </c>
      <c r="Z16" s="102">
        <v>0.95450000000000002</v>
      </c>
      <c r="AA16" s="102">
        <v>1.0752999999999999</v>
      </c>
      <c r="AB16" s="152">
        <f t="shared" si="3"/>
        <v>1.0105999999999999</v>
      </c>
      <c r="AC16" s="153">
        <f t="shared" si="4"/>
        <v>0.94850000000000001</v>
      </c>
      <c r="AD16" s="153">
        <f t="shared" si="5"/>
        <v>0.99529999999999996</v>
      </c>
      <c r="AE16" s="154">
        <f t="shared" si="6"/>
        <v>0.93414016425885615</v>
      </c>
      <c r="AF16" s="155">
        <f t="shared" si="7"/>
        <v>0.81340000000000001</v>
      </c>
      <c r="AG16" s="156">
        <f t="shared" si="8"/>
        <v>0.73070000000000002</v>
      </c>
      <c r="AH16" s="156">
        <f t="shared" si="9"/>
        <v>0.81869999999999998</v>
      </c>
      <c r="AI16" s="154">
        <f t="shared" si="10"/>
        <v>0.73546113843127614</v>
      </c>
      <c r="AJ16" s="155">
        <f t="shared" si="11"/>
        <v>1.0130999999999999</v>
      </c>
      <c r="AK16" s="156">
        <f t="shared" si="12"/>
        <v>0.95450000000000002</v>
      </c>
      <c r="AL16" s="156">
        <f t="shared" si="13"/>
        <v>0.99760000000000004</v>
      </c>
      <c r="AM16" s="154">
        <f t="shared" si="14"/>
        <v>0.93989655512782566</v>
      </c>
      <c r="AN16" s="155">
        <f t="shared" si="15"/>
        <v>1.1362000000000001</v>
      </c>
      <c r="AO16" s="156">
        <f t="shared" si="16"/>
        <v>1.0752999999999999</v>
      </c>
      <c r="AP16" s="156">
        <f t="shared" si="17"/>
        <v>1.1027</v>
      </c>
      <c r="AQ16" s="154">
        <f t="shared" si="18"/>
        <v>1.0435955905650411</v>
      </c>
      <c r="AR16" s="90" t="s">
        <v>1</v>
      </c>
      <c r="AS16" s="108" t="s">
        <v>1</v>
      </c>
    </row>
    <row r="17" spans="1:45" s="117" customFormat="1" ht="12.75" customHeight="1" x14ac:dyDescent="0.25">
      <c r="A17" s="84">
        <v>12</v>
      </c>
      <c r="B17" s="113" t="s">
        <v>92</v>
      </c>
      <c r="C17" s="160" t="s">
        <v>55</v>
      </c>
      <c r="D17" s="161" t="s">
        <v>56</v>
      </c>
      <c r="E17" s="160">
        <v>22</v>
      </c>
      <c r="F17" s="162" t="s">
        <v>70</v>
      </c>
      <c r="G17" s="138" t="s">
        <v>93</v>
      </c>
      <c r="H17" s="90" t="s">
        <v>1</v>
      </c>
      <c r="I17" s="91" t="s">
        <v>2</v>
      </c>
      <c r="J17" s="92" t="str">
        <f t="shared" si="0"/>
        <v>18:00</v>
      </c>
      <c r="K17" s="114" t="s">
        <v>94</v>
      </c>
      <c r="L17" s="94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0.97270028943560061</v>
      </c>
      <c r="M17" s="95" t="str">
        <f t="shared" si="1"/>
        <v>Dsq</v>
      </c>
      <c r="N17" s="96">
        <f t="shared" si="2"/>
        <v>1.5</v>
      </c>
      <c r="O17" s="163">
        <v>90088476</v>
      </c>
      <c r="P17" s="132">
        <v>0.92920000000000003</v>
      </c>
      <c r="Q17" s="158">
        <v>0.73050000000000004</v>
      </c>
      <c r="R17" s="121">
        <v>0.93540000000000001</v>
      </c>
      <c r="S17" s="133">
        <v>1.0365</v>
      </c>
      <c r="T17" s="134">
        <v>0.91349999999999998</v>
      </c>
      <c r="U17" s="134">
        <v>0.73680000000000001</v>
      </c>
      <c r="V17" s="134">
        <v>0.92010000000000003</v>
      </c>
      <c r="W17" s="134">
        <v>1.0004999999999999</v>
      </c>
      <c r="X17" s="135">
        <v>0.89249999999999996</v>
      </c>
      <c r="Y17" s="135">
        <v>0.68389999999999995</v>
      </c>
      <c r="Z17" s="135">
        <v>0.89939999999999998</v>
      </c>
      <c r="AA17" s="135">
        <v>1.0077</v>
      </c>
      <c r="AB17" s="103">
        <f t="shared" si="3"/>
        <v>0.92920000000000003</v>
      </c>
      <c r="AC17" s="104">
        <f t="shared" si="4"/>
        <v>0.89249999999999996</v>
      </c>
      <c r="AD17" s="104">
        <f t="shared" si="5"/>
        <v>0.91349999999999998</v>
      </c>
      <c r="AE17" s="105">
        <f t="shared" si="6"/>
        <v>0.87742009255273345</v>
      </c>
      <c r="AF17" s="106">
        <f t="shared" si="7"/>
        <v>0.73050000000000004</v>
      </c>
      <c r="AG17" s="107">
        <f t="shared" si="8"/>
        <v>0.68389999999999995</v>
      </c>
      <c r="AH17" s="107">
        <f t="shared" si="9"/>
        <v>0.73680000000000001</v>
      </c>
      <c r="AI17" s="105">
        <f t="shared" si="10"/>
        <v>0.68979811088295684</v>
      </c>
      <c r="AJ17" s="106">
        <f t="shared" si="11"/>
        <v>0.93540000000000001</v>
      </c>
      <c r="AK17" s="107">
        <f t="shared" si="12"/>
        <v>0.89939999999999998</v>
      </c>
      <c r="AL17" s="107">
        <f t="shared" si="13"/>
        <v>0.92010000000000003</v>
      </c>
      <c r="AM17" s="105">
        <f t="shared" si="14"/>
        <v>0.88468883899935857</v>
      </c>
      <c r="AN17" s="106">
        <f t="shared" si="15"/>
        <v>1.0365</v>
      </c>
      <c r="AO17" s="107">
        <f t="shared" si="16"/>
        <v>1.0077</v>
      </c>
      <c r="AP17" s="107">
        <f t="shared" si="17"/>
        <v>1.0004999999999999</v>
      </c>
      <c r="AQ17" s="105">
        <f t="shared" si="18"/>
        <v>0.97270028943560061</v>
      </c>
      <c r="AR17" s="90" t="s">
        <v>1</v>
      </c>
      <c r="AS17" s="108" t="s">
        <v>2</v>
      </c>
    </row>
    <row r="18" spans="1:45" s="83" customFormat="1" ht="12.6" customHeight="1" x14ac:dyDescent="0.25">
      <c r="A18" s="84"/>
      <c r="B18" s="85" t="s">
        <v>95</v>
      </c>
      <c r="C18" s="86" t="s">
        <v>60</v>
      </c>
      <c r="D18" s="87" t="s">
        <v>56</v>
      </c>
      <c r="E18" s="88">
        <v>9340</v>
      </c>
      <c r="F18" s="125" t="s">
        <v>96</v>
      </c>
      <c r="G18" s="176" t="s">
        <v>97</v>
      </c>
      <c r="H18" s="90" t="s">
        <v>2</v>
      </c>
      <c r="I18" s="91" t="s">
        <v>2</v>
      </c>
      <c r="J18" s="118" t="str">
        <f t="shared" si="0"/>
        <v>18:10</v>
      </c>
      <c r="K18" s="114" t="s">
        <v>98</v>
      </c>
      <c r="L18" s="177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1.4926999999999999</v>
      </c>
      <c r="M18" s="95" t="str">
        <f t="shared" si="1"/>
        <v>Dns</v>
      </c>
      <c r="N18" s="115">
        <f t="shared" si="2"/>
        <v>1.5</v>
      </c>
      <c r="O18" s="97">
        <v>95227075</v>
      </c>
      <c r="P18" s="98">
        <v>1.3557999999999999</v>
      </c>
      <c r="Q18" s="121">
        <v>1.0826</v>
      </c>
      <c r="R18" s="99">
        <v>1.3534999999999999</v>
      </c>
      <c r="S18" s="99">
        <v>1.5525</v>
      </c>
      <c r="T18" s="101">
        <v>1.2102999999999999</v>
      </c>
      <c r="U18" s="101">
        <v>1.0153000000000001</v>
      </c>
      <c r="V18" s="150">
        <v>1.2165999999999999</v>
      </c>
      <c r="W18" s="101">
        <v>1.2961</v>
      </c>
      <c r="X18" s="102">
        <v>1.2928999999999999</v>
      </c>
      <c r="Y18" s="102">
        <v>1.0082</v>
      </c>
      <c r="Z18" s="102">
        <v>1.2929999999999999</v>
      </c>
      <c r="AA18" s="102">
        <v>1.4926999999999999</v>
      </c>
      <c r="AB18" s="103">
        <f t="shared" si="3"/>
        <v>1.3557999999999999</v>
      </c>
      <c r="AC18" s="104">
        <f t="shared" si="4"/>
        <v>1.2928999999999999</v>
      </c>
      <c r="AD18" s="104">
        <f t="shared" si="5"/>
        <v>1.2102999999999999</v>
      </c>
      <c r="AE18" s="105">
        <f t="shared" si="6"/>
        <v>1.154150221271574</v>
      </c>
      <c r="AF18" s="106">
        <f t="shared" si="7"/>
        <v>1.0826</v>
      </c>
      <c r="AG18" s="107">
        <f t="shared" si="8"/>
        <v>1.0082</v>
      </c>
      <c r="AH18" s="107">
        <f t="shared" si="9"/>
        <v>1.0153000000000001</v>
      </c>
      <c r="AI18" s="105">
        <f t="shared" si="10"/>
        <v>0.94552508775170885</v>
      </c>
      <c r="AJ18" s="106">
        <f t="shared" si="11"/>
        <v>1.3534999999999999</v>
      </c>
      <c r="AK18" s="107">
        <f t="shared" si="12"/>
        <v>1.2929999999999999</v>
      </c>
      <c r="AL18" s="107">
        <f t="shared" si="13"/>
        <v>1.2165999999999999</v>
      </c>
      <c r="AM18" s="105">
        <f t="shared" si="14"/>
        <v>1.1622192833394902</v>
      </c>
      <c r="AN18" s="106">
        <f t="shared" si="15"/>
        <v>1.5525</v>
      </c>
      <c r="AO18" s="107">
        <f t="shared" si="16"/>
        <v>1.4926999999999999</v>
      </c>
      <c r="AP18" s="107">
        <f t="shared" si="17"/>
        <v>1.2961</v>
      </c>
      <c r="AQ18" s="105">
        <f t="shared" si="18"/>
        <v>1.2461761481481481</v>
      </c>
      <c r="AR18" s="90" t="s">
        <v>2</v>
      </c>
      <c r="AS18" s="108" t="s">
        <v>2</v>
      </c>
    </row>
    <row r="19" spans="1:45" ht="12.75" customHeight="1" x14ac:dyDescent="0.25">
      <c r="A19" s="178"/>
      <c r="B19" s="179" t="s">
        <v>99</v>
      </c>
      <c r="C19" s="180" t="s">
        <v>100</v>
      </c>
      <c r="D19" s="181" t="s">
        <v>56</v>
      </c>
      <c r="E19" s="182">
        <v>15179</v>
      </c>
      <c r="F19" s="179" t="s">
        <v>101</v>
      </c>
      <c r="G19" s="183" t="s">
        <v>102</v>
      </c>
      <c r="H19" s="90" t="s">
        <v>1</v>
      </c>
      <c r="I19" s="91" t="s">
        <v>1</v>
      </c>
      <c r="J19" s="118" t="str">
        <f t="shared" si="0"/>
        <v>18:10</v>
      </c>
      <c r="K19" s="93" t="s">
        <v>98</v>
      </c>
      <c r="L19" s="171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1.3079000000000001</v>
      </c>
      <c r="M19" s="95" t="str">
        <f t="shared" si="1"/>
        <v>Dns</v>
      </c>
      <c r="N19" s="115">
        <f t="shared" si="2"/>
        <v>1.5</v>
      </c>
      <c r="O19" s="184">
        <v>90890451</v>
      </c>
      <c r="P19" s="132">
        <v>1.1735</v>
      </c>
      <c r="Q19" s="121">
        <v>0.92200000000000004</v>
      </c>
      <c r="R19" s="121">
        <v>1.1796</v>
      </c>
      <c r="S19" s="185">
        <v>1.3202</v>
      </c>
      <c r="T19" s="134">
        <v>1.1677999999999999</v>
      </c>
      <c r="U19" s="134">
        <v>0.92559999999999998</v>
      </c>
      <c r="V19" s="134">
        <v>1.1733</v>
      </c>
      <c r="W19" s="134">
        <v>1.3079000000000001</v>
      </c>
      <c r="X19" s="186">
        <v>1.0924</v>
      </c>
      <c r="Y19" s="186">
        <v>0.81010000000000004</v>
      </c>
      <c r="Z19" s="186">
        <v>1.0998000000000001</v>
      </c>
      <c r="AA19" s="186">
        <v>1.2670999999999999</v>
      </c>
      <c r="AB19" s="103">
        <f t="shared" si="3"/>
        <v>1.1735</v>
      </c>
      <c r="AC19" s="104">
        <f t="shared" si="4"/>
        <v>1.0924</v>
      </c>
      <c r="AD19" s="104">
        <f t="shared" si="5"/>
        <v>1.1677999999999999</v>
      </c>
      <c r="AE19" s="105">
        <f t="shared" si="6"/>
        <v>1.0870939241585003</v>
      </c>
      <c r="AF19" s="106">
        <f t="shared" si="7"/>
        <v>0.92200000000000004</v>
      </c>
      <c r="AG19" s="107">
        <f t="shared" si="8"/>
        <v>0.81010000000000004</v>
      </c>
      <c r="AH19" s="107">
        <f t="shared" si="9"/>
        <v>0.92559999999999998</v>
      </c>
      <c r="AI19" s="105">
        <f t="shared" si="10"/>
        <v>0.81326308026030369</v>
      </c>
      <c r="AJ19" s="106">
        <f t="shared" si="11"/>
        <v>1.1796</v>
      </c>
      <c r="AK19" s="107">
        <f t="shared" si="12"/>
        <v>1.0998000000000001</v>
      </c>
      <c r="AL19" s="107">
        <f t="shared" si="13"/>
        <v>1.1733</v>
      </c>
      <c r="AM19" s="105">
        <f t="shared" si="14"/>
        <v>1.0939261953204478</v>
      </c>
      <c r="AN19" s="106">
        <f t="shared" si="15"/>
        <v>1.3202</v>
      </c>
      <c r="AO19" s="107">
        <f t="shared" si="16"/>
        <v>1.2670999999999999</v>
      </c>
      <c r="AP19" s="107">
        <f t="shared" si="17"/>
        <v>1.3079000000000001</v>
      </c>
      <c r="AQ19" s="105">
        <f t="shared" si="18"/>
        <v>1.2552947204968943</v>
      </c>
      <c r="AR19" s="90" t="s">
        <v>1</v>
      </c>
      <c r="AS19" s="108" t="s">
        <v>1</v>
      </c>
    </row>
    <row r="20" spans="1:45" s="117" customFormat="1" ht="14.1" customHeight="1" x14ac:dyDescent="0.25">
      <c r="A20" s="84"/>
      <c r="B20" s="109" t="s">
        <v>103</v>
      </c>
      <c r="C20" s="110" t="s">
        <v>88</v>
      </c>
      <c r="D20" s="111" t="s">
        <v>56</v>
      </c>
      <c r="E20" s="112">
        <v>14516</v>
      </c>
      <c r="F20" s="109" t="s">
        <v>104</v>
      </c>
      <c r="G20" s="136" t="s">
        <v>105</v>
      </c>
      <c r="H20" s="90" t="s">
        <v>2</v>
      </c>
      <c r="I20" s="91" t="s">
        <v>1</v>
      </c>
      <c r="J20" s="118" t="str">
        <f t="shared" si="0"/>
        <v>18:10</v>
      </c>
      <c r="K20" s="93" t="s">
        <v>98</v>
      </c>
      <c r="L20" s="94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1.294</v>
      </c>
      <c r="M20" s="95" t="str">
        <f t="shared" si="1"/>
        <v>Dns</v>
      </c>
      <c r="N20" s="96">
        <f t="shared" si="2"/>
        <v>1.5</v>
      </c>
      <c r="O20" s="184">
        <v>48219714</v>
      </c>
      <c r="P20" s="173">
        <v>1.1504000000000001</v>
      </c>
      <c r="Q20" s="158">
        <v>0.88949999999999996</v>
      </c>
      <c r="R20" s="174">
        <v>1.1589</v>
      </c>
      <c r="S20" s="174">
        <v>1.294</v>
      </c>
      <c r="T20" s="175">
        <v>1.1197999999999999</v>
      </c>
      <c r="U20" s="175">
        <v>0.86960000000000004</v>
      </c>
      <c r="V20" s="175">
        <v>1.1279999999999999</v>
      </c>
      <c r="W20" s="175">
        <v>1.2564</v>
      </c>
      <c r="X20" s="102">
        <v>1.0793999999999999</v>
      </c>
      <c r="Y20" s="102">
        <v>0.80630000000000002</v>
      </c>
      <c r="Z20" s="102">
        <v>1.0861000000000001</v>
      </c>
      <c r="AA20" s="102">
        <v>1.248</v>
      </c>
      <c r="AB20" s="103">
        <f t="shared" si="3"/>
        <v>1.1504000000000001</v>
      </c>
      <c r="AC20" s="104">
        <f t="shared" si="4"/>
        <v>1.0793999999999999</v>
      </c>
      <c r="AD20" s="104">
        <f t="shared" si="5"/>
        <v>1.1197999999999999</v>
      </c>
      <c r="AE20" s="105">
        <f t="shared" si="6"/>
        <v>1.0506885605006953</v>
      </c>
      <c r="AF20" s="106">
        <f t="shared" si="7"/>
        <v>0.88949999999999996</v>
      </c>
      <c r="AG20" s="107">
        <f t="shared" si="8"/>
        <v>0.80630000000000002</v>
      </c>
      <c r="AH20" s="107">
        <f t="shared" si="9"/>
        <v>0.86960000000000004</v>
      </c>
      <c r="AI20" s="105">
        <f t="shared" si="10"/>
        <v>0.78826136031478367</v>
      </c>
      <c r="AJ20" s="106">
        <f t="shared" si="11"/>
        <v>1.1589</v>
      </c>
      <c r="AK20" s="107">
        <f t="shared" si="12"/>
        <v>1.0861000000000001</v>
      </c>
      <c r="AL20" s="107">
        <f t="shared" si="13"/>
        <v>1.1279999999999999</v>
      </c>
      <c r="AM20" s="105">
        <f t="shared" si="14"/>
        <v>1.0571410820605747</v>
      </c>
      <c r="AN20" s="106">
        <f t="shared" si="15"/>
        <v>1.294</v>
      </c>
      <c r="AO20" s="107">
        <f t="shared" si="16"/>
        <v>1.248</v>
      </c>
      <c r="AP20" s="107">
        <f t="shared" si="17"/>
        <v>1.2564</v>
      </c>
      <c r="AQ20" s="105">
        <f t="shared" si="18"/>
        <v>1.2117366306027821</v>
      </c>
      <c r="AR20" s="90" t="s">
        <v>2</v>
      </c>
      <c r="AS20" s="108" t="s">
        <v>1</v>
      </c>
    </row>
    <row r="21" spans="1:45" s="117" customFormat="1" ht="14.1" customHeight="1" x14ac:dyDescent="0.3">
      <c r="A21" s="84"/>
      <c r="B21" s="109" t="s">
        <v>106</v>
      </c>
      <c r="C21" s="110" t="s">
        <v>60</v>
      </c>
      <c r="D21" s="111" t="s">
        <v>56</v>
      </c>
      <c r="E21" s="187">
        <v>4444</v>
      </c>
      <c r="F21" s="188" t="s">
        <v>107</v>
      </c>
      <c r="G21" s="136" t="s">
        <v>108</v>
      </c>
      <c r="H21" s="90" t="s">
        <v>2</v>
      </c>
      <c r="I21" s="91" t="s">
        <v>1</v>
      </c>
      <c r="J21" s="118" t="str">
        <f t="shared" si="0"/>
        <v>18:10</v>
      </c>
      <c r="K21" s="93" t="s">
        <v>98</v>
      </c>
      <c r="L21" s="94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1.2819</v>
      </c>
      <c r="M21" s="95" t="str">
        <f t="shared" si="1"/>
        <v>Dns</v>
      </c>
      <c r="N21" s="96">
        <f t="shared" si="2"/>
        <v>1.5</v>
      </c>
      <c r="O21" s="116">
        <v>92826688</v>
      </c>
      <c r="P21" s="189">
        <v>1.1504000000000001</v>
      </c>
      <c r="Q21" s="158">
        <v>0.91300000000000003</v>
      </c>
      <c r="R21" s="190">
        <v>1.1569</v>
      </c>
      <c r="S21" s="190">
        <v>1.2819</v>
      </c>
      <c r="T21" s="166">
        <v>1.1294</v>
      </c>
      <c r="U21" s="166">
        <v>0.91149999999999998</v>
      </c>
      <c r="V21" s="166">
        <v>1.1353</v>
      </c>
      <c r="W21" s="166">
        <v>1.2464999999999999</v>
      </c>
      <c r="X21" s="167">
        <v>1.0994999999999999</v>
      </c>
      <c r="Y21" s="167">
        <v>0.84489999999999998</v>
      </c>
      <c r="Z21" s="167">
        <v>1.1066</v>
      </c>
      <c r="AA21" s="167">
        <v>1.2467999999999999</v>
      </c>
      <c r="AB21" s="103">
        <f t="shared" si="3"/>
        <v>1.1504000000000001</v>
      </c>
      <c r="AC21" s="104">
        <f t="shared" si="4"/>
        <v>1.0994999999999999</v>
      </c>
      <c r="AD21" s="104">
        <f t="shared" si="5"/>
        <v>1.1294</v>
      </c>
      <c r="AE21" s="105">
        <f t="shared" si="6"/>
        <v>1.079429155076495</v>
      </c>
      <c r="AF21" s="106">
        <f t="shared" si="7"/>
        <v>0.91300000000000003</v>
      </c>
      <c r="AG21" s="107">
        <f t="shared" si="8"/>
        <v>0.84489999999999998</v>
      </c>
      <c r="AH21" s="107">
        <f t="shared" si="9"/>
        <v>0.91149999999999998</v>
      </c>
      <c r="AI21" s="105">
        <f t="shared" si="10"/>
        <v>0.84351188389923326</v>
      </c>
      <c r="AJ21" s="106">
        <f t="shared" si="11"/>
        <v>1.1569</v>
      </c>
      <c r="AK21" s="107">
        <f t="shared" si="12"/>
        <v>1.1066</v>
      </c>
      <c r="AL21" s="107">
        <f t="shared" si="13"/>
        <v>1.1353</v>
      </c>
      <c r="AM21" s="105">
        <f t="shared" si="14"/>
        <v>1.0859391304347825</v>
      </c>
      <c r="AN21" s="106">
        <f t="shared" si="15"/>
        <v>1.2819</v>
      </c>
      <c r="AO21" s="107">
        <f t="shared" si="16"/>
        <v>1.2467999999999999</v>
      </c>
      <c r="AP21" s="107">
        <f t="shared" si="17"/>
        <v>1.2464999999999999</v>
      </c>
      <c r="AQ21" s="105">
        <f t="shared" si="18"/>
        <v>1.2123692955768779</v>
      </c>
      <c r="AR21" s="90" t="s">
        <v>2</v>
      </c>
      <c r="AS21" s="108" t="s">
        <v>1</v>
      </c>
    </row>
    <row r="22" spans="1:45" s="117" customFormat="1" ht="13.8" customHeight="1" x14ac:dyDescent="0.25">
      <c r="A22" s="84"/>
      <c r="B22" s="125" t="s">
        <v>109</v>
      </c>
      <c r="C22" s="168" t="s">
        <v>55</v>
      </c>
      <c r="D22" s="87" t="s">
        <v>56</v>
      </c>
      <c r="E22" s="88">
        <v>26</v>
      </c>
      <c r="F22" s="85" t="s">
        <v>110</v>
      </c>
      <c r="G22" s="89" t="s">
        <v>111</v>
      </c>
      <c r="H22" s="90" t="s">
        <v>2</v>
      </c>
      <c r="I22" s="91" t="s">
        <v>1</v>
      </c>
      <c r="J22" s="118" t="str">
        <f t="shared" si="0"/>
        <v>18:10</v>
      </c>
      <c r="K22" s="93" t="s">
        <v>98</v>
      </c>
      <c r="L22" s="94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1.276</v>
      </c>
      <c r="M22" s="95" t="str">
        <f t="shared" si="1"/>
        <v>Dns</v>
      </c>
      <c r="N22" s="96">
        <f t="shared" si="2"/>
        <v>1.5</v>
      </c>
      <c r="O22" s="97">
        <v>99479805</v>
      </c>
      <c r="P22" s="191">
        <v>1.1333</v>
      </c>
      <c r="Q22" s="185">
        <v>0.92559999999999998</v>
      </c>
      <c r="R22" s="192">
        <v>1.1324000000000001</v>
      </c>
      <c r="S22" s="185">
        <v>1.276</v>
      </c>
      <c r="T22" s="127">
        <v>1.0968</v>
      </c>
      <c r="U22" s="127">
        <v>0.91679999999999995</v>
      </c>
      <c r="V22" s="127">
        <v>1.0961000000000001</v>
      </c>
      <c r="W22" s="127">
        <v>1.2150000000000001</v>
      </c>
      <c r="X22" s="128">
        <v>1.0568</v>
      </c>
      <c r="Y22" s="128">
        <v>0.83799999999999997</v>
      </c>
      <c r="Z22" s="128">
        <v>1.0599000000000001</v>
      </c>
      <c r="AA22" s="128">
        <v>1.1927000000000001</v>
      </c>
      <c r="AB22" s="103">
        <f t="shared" si="3"/>
        <v>1.1333</v>
      </c>
      <c r="AC22" s="104">
        <f t="shared" si="4"/>
        <v>1.0568</v>
      </c>
      <c r="AD22" s="104">
        <f t="shared" si="5"/>
        <v>1.0968</v>
      </c>
      <c r="AE22" s="105">
        <f t="shared" si="6"/>
        <v>1.0227638224653666</v>
      </c>
      <c r="AF22" s="106">
        <f t="shared" si="7"/>
        <v>0.92559999999999998</v>
      </c>
      <c r="AG22" s="107">
        <f t="shared" si="8"/>
        <v>0.83799999999999997</v>
      </c>
      <c r="AH22" s="107">
        <f t="shared" si="9"/>
        <v>0.91679999999999995</v>
      </c>
      <c r="AI22" s="105">
        <f t="shared" si="10"/>
        <v>0.83003284356093343</v>
      </c>
      <c r="AJ22" s="106">
        <f t="shared" si="11"/>
        <v>1.1324000000000001</v>
      </c>
      <c r="AK22" s="107">
        <f t="shared" si="12"/>
        <v>1.0599000000000001</v>
      </c>
      <c r="AL22" s="107">
        <f t="shared" si="13"/>
        <v>1.0961000000000001</v>
      </c>
      <c r="AM22" s="105">
        <f t="shared" si="14"/>
        <v>1.0259240462734016</v>
      </c>
      <c r="AN22" s="106">
        <f t="shared" si="15"/>
        <v>1.276</v>
      </c>
      <c r="AO22" s="107">
        <f t="shared" si="16"/>
        <v>1.1927000000000001</v>
      </c>
      <c r="AP22" s="107">
        <f t="shared" si="17"/>
        <v>1.2150000000000001</v>
      </c>
      <c r="AQ22" s="105">
        <f t="shared" si="18"/>
        <v>1.1356822100313479</v>
      </c>
      <c r="AR22" s="90" t="s">
        <v>2</v>
      </c>
      <c r="AS22" s="108" t="s">
        <v>1</v>
      </c>
    </row>
    <row r="23" spans="1:45" s="117" customFormat="1" ht="13.8" customHeight="1" x14ac:dyDescent="0.25">
      <c r="A23" s="193"/>
      <c r="B23" s="194" t="s">
        <v>112</v>
      </c>
      <c r="C23" s="195" t="s">
        <v>88</v>
      </c>
      <c r="D23" s="196" t="s">
        <v>56</v>
      </c>
      <c r="E23" s="197">
        <v>11169</v>
      </c>
      <c r="F23" s="194" t="s">
        <v>113</v>
      </c>
      <c r="G23" s="198" t="s">
        <v>114</v>
      </c>
      <c r="H23" s="199" t="s">
        <v>2</v>
      </c>
      <c r="I23" s="200" t="s">
        <v>1</v>
      </c>
      <c r="J23" s="201" t="str">
        <f t="shared" si="0"/>
        <v>18:10</v>
      </c>
      <c r="K23" s="93" t="s">
        <v>98</v>
      </c>
      <c r="L23" s="202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1.2682</v>
      </c>
      <c r="M23" s="203" t="str">
        <f t="shared" si="1"/>
        <v>Dns</v>
      </c>
      <c r="N23" s="204">
        <f t="shared" si="2"/>
        <v>1.5</v>
      </c>
      <c r="O23" s="205">
        <v>92429999</v>
      </c>
      <c r="P23" s="206">
        <v>1.1301000000000001</v>
      </c>
      <c r="Q23" s="207">
        <v>0.88149999999999995</v>
      </c>
      <c r="R23" s="207">
        <v>1.1375</v>
      </c>
      <c r="S23" s="207">
        <v>1.2682</v>
      </c>
      <c r="T23" s="208">
        <v>1.1113999999999999</v>
      </c>
      <c r="U23" s="209">
        <v>0.88249999999999995</v>
      </c>
      <c r="V23" s="209">
        <v>1.1187</v>
      </c>
      <c r="W23" s="209">
        <v>1.2327999999999999</v>
      </c>
      <c r="X23" s="210">
        <v>1.0722</v>
      </c>
      <c r="Y23" s="210">
        <v>0.80789999999999995</v>
      </c>
      <c r="Z23" s="210">
        <v>1.0798000000000001</v>
      </c>
      <c r="AA23" s="210">
        <v>1.2283999999999999</v>
      </c>
      <c r="AB23" s="211">
        <f t="shared" si="3"/>
        <v>1.1301000000000001</v>
      </c>
      <c r="AC23" s="212">
        <f t="shared" si="4"/>
        <v>1.0722</v>
      </c>
      <c r="AD23" s="212">
        <f t="shared" si="5"/>
        <v>1.1113999999999999</v>
      </c>
      <c r="AE23" s="213">
        <f t="shared" si="6"/>
        <v>1.0544580833554551</v>
      </c>
      <c r="AF23" s="214">
        <f t="shared" si="7"/>
        <v>0.88149999999999995</v>
      </c>
      <c r="AG23" s="215">
        <f t="shared" si="8"/>
        <v>0.80789999999999995</v>
      </c>
      <c r="AH23" s="215">
        <f t="shared" si="9"/>
        <v>0.88249999999999995</v>
      </c>
      <c r="AI23" s="213">
        <f t="shared" si="10"/>
        <v>0.80881650595575716</v>
      </c>
      <c r="AJ23" s="214">
        <f t="shared" si="11"/>
        <v>1.1375</v>
      </c>
      <c r="AK23" s="215">
        <f t="shared" si="12"/>
        <v>1.0798000000000001</v>
      </c>
      <c r="AL23" s="215">
        <f t="shared" si="13"/>
        <v>1.1187</v>
      </c>
      <c r="AM23" s="213">
        <f t="shared" si="14"/>
        <v>1.0619536351648353</v>
      </c>
      <c r="AN23" s="214">
        <f t="shared" si="15"/>
        <v>1.2682</v>
      </c>
      <c r="AO23" s="215">
        <f t="shared" si="16"/>
        <v>1.2283999999999999</v>
      </c>
      <c r="AP23" s="215">
        <f t="shared" si="17"/>
        <v>1.2327999999999999</v>
      </c>
      <c r="AQ23" s="213">
        <f t="shared" si="18"/>
        <v>1.194110960416338</v>
      </c>
      <c r="AR23" s="199" t="s">
        <v>2</v>
      </c>
      <c r="AS23" s="216" t="s">
        <v>1</v>
      </c>
    </row>
    <row r="24" spans="1:45" s="117" customFormat="1" ht="14.1" customHeight="1" x14ac:dyDescent="0.25">
      <c r="A24" s="84"/>
      <c r="B24" s="109" t="s">
        <v>115</v>
      </c>
      <c r="C24" s="110" t="s">
        <v>88</v>
      </c>
      <c r="D24" s="111" t="s">
        <v>56</v>
      </c>
      <c r="E24" s="112">
        <v>12042</v>
      </c>
      <c r="F24" s="109" t="s">
        <v>116</v>
      </c>
      <c r="G24" s="136" t="s">
        <v>117</v>
      </c>
      <c r="H24" s="90" t="s">
        <v>2</v>
      </c>
      <c r="I24" s="91" t="s">
        <v>2</v>
      </c>
      <c r="J24" s="118" t="str">
        <f t="shared" si="0"/>
        <v>18:10</v>
      </c>
      <c r="K24" s="93" t="s">
        <v>98</v>
      </c>
      <c r="L24" s="94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1.2667999999999999</v>
      </c>
      <c r="M24" s="95" t="str">
        <f t="shared" si="1"/>
        <v>Dns</v>
      </c>
      <c r="N24" s="115">
        <f t="shared" si="2"/>
        <v>1.5</v>
      </c>
      <c r="O24" s="116">
        <v>47500900</v>
      </c>
      <c r="P24" s="98">
        <v>1.1575</v>
      </c>
      <c r="Q24" s="158">
        <v>0.90629999999999999</v>
      </c>
      <c r="R24" s="99">
        <v>1.1649</v>
      </c>
      <c r="S24" s="99">
        <v>1.2968999999999999</v>
      </c>
      <c r="T24" s="101">
        <v>1.1376999999999999</v>
      </c>
      <c r="U24" s="175">
        <v>0.90610000000000002</v>
      </c>
      <c r="V24" s="175">
        <v>1.1448</v>
      </c>
      <c r="W24" s="175">
        <v>1.2613000000000001</v>
      </c>
      <c r="X24" s="102">
        <v>1.1153999999999999</v>
      </c>
      <c r="Y24" s="102">
        <v>0.85519999999999996</v>
      </c>
      <c r="Z24" s="102">
        <v>1.1225000000000001</v>
      </c>
      <c r="AA24" s="102">
        <v>1.2667999999999999</v>
      </c>
      <c r="AB24" s="103">
        <f t="shared" si="3"/>
        <v>1.1575</v>
      </c>
      <c r="AC24" s="104">
        <f t="shared" si="4"/>
        <v>1.1153999999999999</v>
      </c>
      <c r="AD24" s="104">
        <f t="shared" si="5"/>
        <v>1.1376999999999999</v>
      </c>
      <c r="AE24" s="105">
        <f t="shared" si="6"/>
        <v>1.0963201555075592</v>
      </c>
      <c r="AF24" s="106">
        <f t="shared" si="7"/>
        <v>0.90629999999999999</v>
      </c>
      <c r="AG24" s="107">
        <f t="shared" si="8"/>
        <v>0.85519999999999996</v>
      </c>
      <c r="AH24" s="107">
        <f t="shared" si="9"/>
        <v>0.90610000000000002</v>
      </c>
      <c r="AI24" s="105">
        <f t="shared" si="10"/>
        <v>0.85501127661922094</v>
      </c>
      <c r="AJ24" s="106">
        <f t="shared" si="11"/>
        <v>1.1649</v>
      </c>
      <c r="AK24" s="107">
        <f t="shared" si="12"/>
        <v>1.1225000000000001</v>
      </c>
      <c r="AL24" s="107">
        <f t="shared" si="13"/>
        <v>1.1448</v>
      </c>
      <c r="AM24" s="105">
        <f t="shared" si="14"/>
        <v>1.1031315992789081</v>
      </c>
      <c r="AN24" s="106">
        <f t="shared" si="15"/>
        <v>1.2968999999999999</v>
      </c>
      <c r="AO24" s="107">
        <f t="shared" si="16"/>
        <v>1.2667999999999999</v>
      </c>
      <c r="AP24" s="107">
        <f t="shared" si="17"/>
        <v>1.2613000000000001</v>
      </c>
      <c r="AQ24" s="105">
        <f t="shared" si="18"/>
        <v>1.2320262472048733</v>
      </c>
      <c r="AR24" s="90" t="s">
        <v>2</v>
      </c>
      <c r="AS24" s="108" t="s">
        <v>2</v>
      </c>
    </row>
    <row r="25" spans="1:45" s="117" customFormat="1" ht="12.75" customHeight="1" x14ac:dyDescent="0.25">
      <c r="A25" s="217"/>
      <c r="B25" s="139" t="s">
        <v>118</v>
      </c>
      <c r="C25" s="140" t="s">
        <v>55</v>
      </c>
      <c r="D25" s="141" t="s">
        <v>56</v>
      </c>
      <c r="E25" s="142">
        <v>11733</v>
      </c>
      <c r="F25" s="139" t="s">
        <v>119</v>
      </c>
      <c r="G25" s="143" t="s">
        <v>120</v>
      </c>
      <c r="H25" s="90" t="s">
        <v>2</v>
      </c>
      <c r="I25" s="91" t="s">
        <v>1</v>
      </c>
      <c r="J25" s="118" t="str">
        <f t="shared" si="0"/>
        <v>18:10</v>
      </c>
      <c r="K25" s="93" t="s">
        <v>98</v>
      </c>
      <c r="L25" s="145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1.2249000000000001</v>
      </c>
      <c r="M25" s="95" t="str">
        <f t="shared" si="1"/>
        <v>Dns</v>
      </c>
      <c r="N25" s="218">
        <f t="shared" si="2"/>
        <v>1.5</v>
      </c>
      <c r="O25" s="147">
        <v>45065008</v>
      </c>
      <c r="P25" s="148">
        <v>1.0952999999999999</v>
      </c>
      <c r="Q25" s="158" t="s">
        <v>121</v>
      </c>
      <c r="R25" s="149">
        <v>1.1032</v>
      </c>
      <c r="S25" s="149">
        <v>1.2249000000000001</v>
      </c>
      <c r="T25" s="150">
        <v>1.0868</v>
      </c>
      <c r="U25" s="150">
        <v>0.85499999999999998</v>
      </c>
      <c r="V25" s="150">
        <v>1.0947</v>
      </c>
      <c r="W25" s="150">
        <v>1.2090000000000001</v>
      </c>
      <c r="X25" s="151">
        <v>1.0513999999999999</v>
      </c>
      <c r="Y25" s="151">
        <v>0.79849999999999999</v>
      </c>
      <c r="Z25" s="151">
        <v>1.0588</v>
      </c>
      <c r="AA25" s="151">
        <v>1.1976</v>
      </c>
      <c r="AB25" s="152">
        <f t="shared" si="3"/>
        <v>1.0952999999999999</v>
      </c>
      <c r="AC25" s="153">
        <f t="shared" si="4"/>
        <v>1.0513999999999999</v>
      </c>
      <c r="AD25" s="153">
        <f t="shared" si="5"/>
        <v>1.0868</v>
      </c>
      <c r="AE25" s="154">
        <f t="shared" si="6"/>
        <v>1.0432406829179219</v>
      </c>
      <c r="AF25" s="155" t="str">
        <f t="shared" si="7"/>
        <v>0.8546</v>
      </c>
      <c r="AG25" s="156">
        <f t="shared" si="8"/>
        <v>0.79849999999999999</v>
      </c>
      <c r="AH25" s="156">
        <f t="shared" si="9"/>
        <v>0.85499999999999998</v>
      </c>
      <c r="AI25" s="154" t="e">
        <f t="shared" si="10"/>
        <v>#VALUE!</v>
      </c>
      <c r="AJ25" s="155">
        <f t="shared" si="11"/>
        <v>1.1032</v>
      </c>
      <c r="AK25" s="156">
        <f t="shared" si="12"/>
        <v>1.0588</v>
      </c>
      <c r="AL25" s="156">
        <f t="shared" si="13"/>
        <v>1.0947</v>
      </c>
      <c r="AM25" s="154">
        <f t="shared" si="14"/>
        <v>1.0506420957215374</v>
      </c>
      <c r="AN25" s="155">
        <f t="shared" si="15"/>
        <v>1.2249000000000001</v>
      </c>
      <c r="AO25" s="156">
        <f t="shared" si="16"/>
        <v>1.1976</v>
      </c>
      <c r="AP25" s="156">
        <f t="shared" si="17"/>
        <v>1.2090000000000001</v>
      </c>
      <c r="AQ25" s="154">
        <f t="shared" si="18"/>
        <v>1.1820543717854519</v>
      </c>
      <c r="AR25" s="90" t="s">
        <v>2</v>
      </c>
      <c r="AS25" s="108" t="s">
        <v>1</v>
      </c>
    </row>
    <row r="26" spans="1:45" s="117" customFormat="1" ht="12.75" customHeight="1" x14ac:dyDescent="0.25">
      <c r="A26" s="84"/>
      <c r="B26" s="109" t="s">
        <v>122</v>
      </c>
      <c r="C26" s="110" t="s">
        <v>60</v>
      </c>
      <c r="D26" s="111" t="s">
        <v>56</v>
      </c>
      <c r="E26" s="112">
        <v>11620</v>
      </c>
      <c r="F26" s="109" t="s">
        <v>123</v>
      </c>
      <c r="G26" s="136" t="s">
        <v>124</v>
      </c>
      <c r="H26" s="90" t="s">
        <v>2</v>
      </c>
      <c r="I26" s="91" t="s">
        <v>1</v>
      </c>
      <c r="J26" s="118" t="str">
        <f t="shared" si="0"/>
        <v>18:10</v>
      </c>
      <c r="K26" s="93" t="s">
        <v>98</v>
      </c>
      <c r="L26" s="94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1.2229000000000001</v>
      </c>
      <c r="M26" s="95" t="str">
        <f t="shared" si="1"/>
        <v>Dns</v>
      </c>
      <c r="N26" s="115">
        <f t="shared" si="2"/>
        <v>1.5</v>
      </c>
      <c r="O26" s="219">
        <v>97723926</v>
      </c>
      <c r="P26" s="132">
        <v>1.093</v>
      </c>
      <c r="Q26" s="158">
        <v>0.85560000000000003</v>
      </c>
      <c r="R26" s="121">
        <v>1.1002000000000001</v>
      </c>
      <c r="S26" s="133">
        <v>1.2229000000000001</v>
      </c>
      <c r="T26" s="134">
        <v>1.0758000000000001</v>
      </c>
      <c r="U26" s="134">
        <v>0.85640000000000005</v>
      </c>
      <c r="V26" s="134">
        <v>1.0831999999999999</v>
      </c>
      <c r="W26" s="134">
        <v>1.1902999999999999</v>
      </c>
      <c r="X26" s="135">
        <v>1.0437000000000001</v>
      </c>
      <c r="Y26" s="135">
        <v>0.79159999999999997</v>
      </c>
      <c r="Z26" s="135">
        <v>1.0510999999999999</v>
      </c>
      <c r="AA26" s="135">
        <v>1.1896</v>
      </c>
      <c r="AB26" s="103">
        <f t="shared" si="3"/>
        <v>1.093</v>
      </c>
      <c r="AC26" s="104">
        <f t="shared" si="4"/>
        <v>1.0437000000000001</v>
      </c>
      <c r="AD26" s="104">
        <f t="shared" si="5"/>
        <v>1.0758000000000001</v>
      </c>
      <c r="AE26" s="105">
        <f t="shared" si="6"/>
        <v>1.027275809698079</v>
      </c>
      <c r="AF26" s="106">
        <f t="shared" si="7"/>
        <v>0.85560000000000003</v>
      </c>
      <c r="AG26" s="107">
        <f t="shared" si="8"/>
        <v>0.79159999999999997</v>
      </c>
      <c r="AH26" s="107">
        <f t="shared" si="9"/>
        <v>0.85640000000000005</v>
      </c>
      <c r="AI26" s="105">
        <f t="shared" si="10"/>
        <v>0.79234015895278165</v>
      </c>
      <c r="AJ26" s="106">
        <f t="shared" si="11"/>
        <v>1.1002000000000001</v>
      </c>
      <c r="AK26" s="107">
        <f t="shared" si="12"/>
        <v>1.0510999999999999</v>
      </c>
      <c r="AL26" s="107">
        <f t="shared" si="13"/>
        <v>1.0831999999999999</v>
      </c>
      <c r="AM26" s="105">
        <f t="shared" si="14"/>
        <v>1.0348586802399562</v>
      </c>
      <c r="AN26" s="106">
        <f t="shared" si="15"/>
        <v>1.2229000000000001</v>
      </c>
      <c r="AO26" s="107">
        <f t="shared" si="16"/>
        <v>1.1896</v>
      </c>
      <c r="AP26" s="107">
        <f t="shared" si="17"/>
        <v>1.1902999999999999</v>
      </c>
      <c r="AQ26" s="105">
        <f t="shared" si="18"/>
        <v>1.1578877095428897</v>
      </c>
      <c r="AR26" s="90" t="s">
        <v>2</v>
      </c>
      <c r="AS26" s="108" t="s">
        <v>1</v>
      </c>
    </row>
    <row r="27" spans="1:45" s="117" customFormat="1" ht="12.6" customHeight="1" x14ac:dyDescent="0.25">
      <c r="A27" s="217"/>
      <c r="B27" s="139" t="s">
        <v>125</v>
      </c>
      <c r="C27" s="140" t="s">
        <v>60</v>
      </c>
      <c r="D27" s="141" t="s">
        <v>56</v>
      </c>
      <c r="E27" s="142">
        <v>11541</v>
      </c>
      <c r="F27" s="139" t="s">
        <v>126</v>
      </c>
      <c r="G27" s="143" t="s">
        <v>127</v>
      </c>
      <c r="H27" s="220" t="s">
        <v>1</v>
      </c>
      <c r="I27" s="221" t="s">
        <v>1</v>
      </c>
      <c r="J27" s="222" t="str">
        <f t="shared" si="0"/>
        <v>18:10</v>
      </c>
      <c r="K27" s="93" t="s">
        <v>98</v>
      </c>
      <c r="L27" s="145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1.2010000000000001</v>
      </c>
      <c r="M27" s="95" t="str">
        <f t="shared" si="1"/>
        <v>Dns</v>
      </c>
      <c r="N27" s="146">
        <f t="shared" si="2"/>
        <v>1.5</v>
      </c>
      <c r="O27" s="147">
        <v>92418968</v>
      </c>
      <c r="P27" s="148">
        <v>1.1194</v>
      </c>
      <c r="Q27" s="223">
        <v>0.90110000000000001</v>
      </c>
      <c r="R27" s="149">
        <v>1.1256999999999999</v>
      </c>
      <c r="S27" s="149">
        <v>1.2373000000000001</v>
      </c>
      <c r="T27" s="150">
        <v>1.0980000000000001</v>
      </c>
      <c r="U27" s="150">
        <v>0.90229999999999999</v>
      </c>
      <c r="V27" s="150">
        <v>1.1033999999999999</v>
      </c>
      <c r="W27" s="150">
        <v>1.2010000000000001</v>
      </c>
      <c r="X27" s="151">
        <v>1.0630999999999999</v>
      </c>
      <c r="Y27" s="151">
        <v>0.8266</v>
      </c>
      <c r="Z27" s="151">
        <v>1.0692999999999999</v>
      </c>
      <c r="AA27" s="151">
        <v>1.1996</v>
      </c>
      <c r="AB27" s="152">
        <f t="shared" si="3"/>
        <v>1.1194</v>
      </c>
      <c r="AC27" s="153">
        <f t="shared" si="4"/>
        <v>1.0630999999999999</v>
      </c>
      <c r="AD27" s="153">
        <f t="shared" si="5"/>
        <v>1.0980000000000001</v>
      </c>
      <c r="AE27" s="154">
        <f t="shared" si="6"/>
        <v>1.0427763087368234</v>
      </c>
      <c r="AF27" s="155">
        <f t="shared" si="7"/>
        <v>0.90110000000000001</v>
      </c>
      <c r="AG27" s="156">
        <f t="shared" si="8"/>
        <v>0.8266</v>
      </c>
      <c r="AH27" s="156">
        <f t="shared" si="9"/>
        <v>0.90229999999999999</v>
      </c>
      <c r="AI27" s="154">
        <f t="shared" si="10"/>
        <v>0.82770078792586832</v>
      </c>
      <c r="AJ27" s="155">
        <f t="shared" si="11"/>
        <v>1.1256999999999999</v>
      </c>
      <c r="AK27" s="156">
        <f t="shared" si="12"/>
        <v>1.0692999999999999</v>
      </c>
      <c r="AL27" s="156">
        <f t="shared" si="13"/>
        <v>1.1033999999999999</v>
      </c>
      <c r="AM27" s="154">
        <f t="shared" si="14"/>
        <v>1.0481172781380474</v>
      </c>
      <c r="AN27" s="155">
        <f t="shared" si="15"/>
        <v>1.2373000000000001</v>
      </c>
      <c r="AO27" s="156">
        <f t="shared" si="16"/>
        <v>1.1996</v>
      </c>
      <c r="AP27" s="156">
        <f t="shared" si="17"/>
        <v>1.2010000000000001</v>
      </c>
      <c r="AQ27" s="154">
        <f t="shared" si="18"/>
        <v>1.1644060454214824</v>
      </c>
      <c r="AR27" s="220" t="s">
        <v>1</v>
      </c>
      <c r="AS27" s="224" t="s">
        <v>1</v>
      </c>
    </row>
    <row r="28" spans="1:45" s="117" customFormat="1" ht="12.75" customHeight="1" x14ac:dyDescent="0.25">
      <c r="A28" s="217"/>
      <c r="B28" s="139" t="s">
        <v>128</v>
      </c>
      <c r="C28" s="140" t="s">
        <v>55</v>
      </c>
      <c r="D28" s="141" t="s">
        <v>56</v>
      </c>
      <c r="E28" s="142">
        <v>14391</v>
      </c>
      <c r="F28" s="139" t="s">
        <v>129</v>
      </c>
      <c r="G28" s="143" t="s">
        <v>130</v>
      </c>
      <c r="H28" s="90" t="s">
        <v>1</v>
      </c>
      <c r="I28" s="91" t="s">
        <v>1</v>
      </c>
      <c r="J28" s="118" t="str">
        <f t="shared" si="0"/>
        <v>18:10</v>
      </c>
      <c r="K28" s="93" t="s">
        <v>98</v>
      </c>
      <c r="L28" s="145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1.1882999999999999</v>
      </c>
      <c r="M28" s="95" t="str">
        <f t="shared" si="1"/>
        <v>Dns</v>
      </c>
      <c r="N28" s="218">
        <f t="shared" si="2"/>
        <v>1.5</v>
      </c>
      <c r="O28" s="147">
        <v>47312108</v>
      </c>
      <c r="P28" s="148">
        <v>1.0812999999999999</v>
      </c>
      <c r="Q28" s="158">
        <v>0.84860000000000002</v>
      </c>
      <c r="R28" s="149">
        <v>1.0900000000000001</v>
      </c>
      <c r="S28" s="149">
        <v>1.2014</v>
      </c>
      <c r="T28" s="150">
        <v>1.0738000000000001</v>
      </c>
      <c r="U28" s="150">
        <v>0.84789999999999999</v>
      </c>
      <c r="V28" s="150">
        <v>1.0824</v>
      </c>
      <c r="W28" s="150">
        <v>1.1882999999999999</v>
      </c>
      <c r="X28" s="151">
        <v>1.0239</v>
      </c>
      <c r="Y28" s="151">
        <v>0.76900000000000002</v>
      </c>
      <c r="Z28" s="151">
        <v>1.0319</v>
      </c>
      <c r="AA28" s="151">
        <v>1.1712</v>
      </c>
      <c r="AB28" s="152">
        <f t="shared" si="3"/>
        <v>1.0812999999999999</v>
      </c>
      <c r="AC28" s="153">
        <f t="shared" si="4"/>
        <v>1.0239</v>
      </c>
      <c r="AD28" s="153">
        <f t="shared" si="5"/>
        <v>1.0738000000000001</v>
      </c>
      <c r="AE28" s="154">
        <f t="shared" si="6"/>
        <v>1.0167981318782948</v>
      </c>
      <c r="AF28" s="155">
        <f t="shared" si="7"/>
        <v>0.84860000000000002</v>
      </c>
      <c r="AG28" s="156">
        <f t="shared" si="8"/>
        <v>0.76900000000000002</v>
      </c>
      <c r="AH28" s="156">
        <f t="shared" si="9"/>
        <v>0.84789999999999999</v>
      </c>
      <c r="AI28" s="154">
        <f t="shared" si="10"/>
        <v>0.76836566108885218</v>
      </c>
      <c r="AJ28" s="155">
        <f t="shared" si="11"/>
        <v>1.0900000000000001</v>
      </c>
      <c r="AK28" s="156">
        <f t="shared" si="12"/>
        <v>1.0319</v>
      </c>
      <c r="AL28" s="156">
        <f t="shared" si="13"/>
        <v>1.0824</v>
      </c>
      <c r="AM28" s="154">
        <f t="shared" si="14"/>
        <v>1.0247051009174313</v>
      </c>
      <c r="AN28" s="155">
        <f t="shared" si="15"/>
        <v>1.2014</v>
      </c>
      <c r="AO28" s="156">
        <f t="shared" si="16"/>
        <v>1.1712</v>
      </c>
      <c r="AP28" s="156">
        <f t="shared" si="17"/>
        <v>1.1882999999999999</v>
      </c>
      <c r="AQ28" s="154">
        <f t="shared" si="18"/>
        <v>1.1584292991509904</v>
      </c>
      <c r="AR28" s="90" t="s">
        <v>1</v>
      </c>
      <c r="AS28" s="108" t="s">
        <v>1</v>
      </c>
    </row>
    <row r="29" spans="1:45" s="117" customFormat="1" ht="12.75" customHeight="1" x14ac:dyDescent="0.25">
      <c r="A29" s="84"/>
      <c r="B29" s="109" t="s">
        <v>131</v>
      </c>
      <c r="C29" s="110" t="s">
        <v>60</v>
      </c>
      <c r="D29" s="111" t="s">
        <v>56</v>
      </c>
      <c r="E29" s="112">
        <v>11440</v>
      </c>
      <c r="F29" s="109" t="s">
        <v>132</v>
      </c>
      <c r="G29" s="136" t="s">
        <v>133</v>
      </c>
      <c r="H29" s="90" t="s">
        <v>1</v>
      </c>
      <c r="I29" s="91" t="s">
        <v>2</v>
      </c>
      <c r="J29" s="118" t="str">
        <f t="shared" si="0"/>
        <v>18:10</v>
      </c>
      <c r="K29" s="93" t="s">
        <v>98</v>
      </c>
      <c r="L29" s="94">
        <f>IF($E$3="lite",IF(AND(H29="nei",I29="ja"),AF29,IF(AND(H29="nei",I29="nei"),AG29,IF(AND(H29="ja",I29="ja"),AH29,AI29))), IF($E$3="middels",IF(AND(H29="nei",I29="ja"),AJ29,IF(AND(H29="nei",I29="nei"),AK29,IF(AND(H29="ja",I29="ja"),AL29,AM29))), IF($E$3="mye",IF(AND(H29="nei",I29="ja"),AN29,IF(AND(H29="nei",I29="nei"),AO29,IF(AND(H29="ja",I29="ja"),AP29,AQ29))))))</f>
        <v>1.1502627207597467</v>
      </c>
      <c r="M29" s="95" t="str">
        <f t="shared" si="1"/>
        <v>Dns</v>
      </c>
      <c r="N29" s="96">
        <f t="shared" si="2"/>
        <v>1.5</v>
      </c>
      <c r="O29" s="116">
        <v>90691690</v>
      </c>
      <c r="P29" s="98">
        <v>1.0801000000000001</v>
      </c>
      <c r="Q29" s="99">
        <v>0.86180000000000001</v>
      </c>
      <c r="R29" s="99">
        <v>1.0859000000000001</v>
      </c>
      <c r="S29" s="99">
        <v>1.2003999999999999</v>
      </c>
      <c r="T29" s="101">
        <v>1.0709</v>
      </c>
      <c r="U29" s="101">
        <v>0.86029999999999995</v>
      </c>
      <c r="V29" s="101">
        <v>1.0767</v>
      </c>
      <c r="W29" s="101">
        <v>1.1842999999999999</v>
      </c>
      <c r="X29" s="124">
        <v>1.0267999999999999</v>
      </c>
      <c r="Y29" s="124">
        <v>0.78559999999999997</v>
      </c>
      <c r="Z29" s="124">
        <v>1.0338000000000001</v>
      </c>
      <c r="AA29" s="124">
        <v>1.1658999999999999</v>
      </c>
      <c r="AB29" s="103">
        <f t="shared" si="3"/>
        <v>1.0801000000000001</v>
      </c>
      <c r="AC29" s="104">
        <f t="shared" si="4"/>
        <v>1.0267999999999999</v>
      </c>
      <c r="AD29" s="104">
        <f t="shared" si="5"/>
        <v>1.0709</v>
      </c>
      <c r="AE29" s="105">
        <f t="shared" si="6"/>
        <v>1.0180539950004628</v>
      </c>
      <c r="AF29" s="106">
        <f t="shared" si="7"/>
        <v>0.86180000000000001</v>
      </c>
      <c r="AG29" s="107">
        <f t="shared" si="8"/>
        <v>0.78559999999999997</v>
      </c>
      <c r="AH29" s="107">
        <f t="shared" si="9"/>
        <v>0.86029999999999995</v>
      </c>
      <c r="AI29" s="105">
        <f t="shared" si="10"/>
        <v>0.78423262938036653</v>
      </c>
      <c r="AJ29" s="106">
        <f t="shared" si="11"/>
        <v>1.0859000000000001</v>
      </c>
      <c r="AK29" s="107">
        <f t="shared" si="12"/>
        <v>1.0338000000000001</v>
      </c>
      <c r="AL29" s="107">
        <f t="shared" si="13"/>
        <v>1.0767</v>
      </c>
      <c r="AM29" s="105">
        <f t="shared" si="14"/>
        <v>1.0250414034441477</v>
      </c>
      <c r="AN29" s="106">
        <f t="shared" si="15"/>
        <v>1.2003999999999999</v>
      </c>
      <c r="AO29" s="107">
        <f t="shared" si="16"/>
        <v>1.1658999999999999</v>
      </c>
      <c r="AP29" s="107">
        <f t="shared" si="17"/>
        <v>1.1842999999999999</v>
      </c>
      <c r="AQ29" s="105">
        <f t="shared" si="18"/>
        <v>1.1502627207597467</v>
      </c>
      <c r="AR29" s="90" t="s">
        <v>1</v>
      </c>
      <c r="AS29" s="108" t="s">
        <v>2</v>
      </c>
    </row>
    <row r="30" spans="1:45" s="117" customFormat="1" ht="14.1" customHeight="1" x14ac:dyDescent="0.25">
      <c r="A30" s="84"/>
      <c r="B30" s="85" t="s">
        <v>134</v>
      </c>
      <c r="C30" s="86" t="s">
        <v>135</v>
      </c>
      <c r="D30" s="87" t="s">
        <v>56</v>
      </c>
      <c r="E30" s="88">
        <v>16120</v>
      </c>
      <c r="F30" s="85" t="s">
        <v>136</v>
      </c>
      <c r="G30" s="225" t="s">
        <v>137</v>
      </c>
      <c r="H30" s="90" t="s">
        <v>1</v>
      </c>
      <c r="I30" s="91" t="s">
        <v>2</v>
      </c>
      <c r="J30" s="118" t="str">
        <f t="shared" si="0"/>
        <v>18:10</v>
      </c>
      <c r="K30" s="93" t="s">
        <v>98</v>
      </c>
      <c r="L30" s="94">
        <f>IF($E$3="lite",IF(AND(H30="nei",I30="ja"),AF30,IF(AND(H30="nei",I30="nei"),AG30,IF(AND(H30="ja",I30="ja"),AH30,AI30))), IF($E$3="middels",IF(AND(H30="nei",I30="ja"),AJ30,IF(AND(H30="nei",I30="nei"),AK30,IF(AND(H30="ja",I30="ja"),AL30,AM30))), IF($E$3="mye",IF(AND(H30="nei",I30="ja"),AN30,IF(AND(H30="nei",I30="nei"),AO30,IF(AND(H30="ja",I30="ja"),AP30,AQ30))))))</f>
        <v>1.1424007133486389</v>
      </c>
      <c r="M30" s="95" t="str">
        <f t="shared" si="1"/>
        <v>Dns</v>
      </c>
      <c r="N30" s="96">
        <f t="shared" si="2"/>
        <v>1.5</v>
      </c>
      <c r="O30" s="226">
        <v>45204234</v>
      </c>
      <c r="P30" s="132">
        <v>1.0851999999999999</v>
      </c>
      <c r="Q30" s="121">
        <v>0.85160000000000002</v>
      </c>
      <c r="R30" s="121">
        <v>1.0911</v>
      </c>
      <c r="S30" s="133">
        <v>1.2196</v>
      </c>
      <c r="T30" s="134">
        <v>1.0722</v>
      </c>
      <c r="U30" s="134">
        <v>0.8569</v>
      </c>
      <c r="V30" s="134">
        <v>1.0786</v>
      </c>
      <c r="W30" s="134">
        <v>1.1889000000000001</v>
      </c>
      <c r="X30" s="186">
        <v>1.0167999999999999</v>
      </c>
      <c r="Y30" s="186">
        <v>0.76180000000000003</v>
      </c>
      <c r="Z30" s="186">
        <v>1.0235000000000001</v>
      </c>
      <c r="AA30" s="186">
        <v>1.1718999999999999</v>
      </c>
      <c r="AB30" s="103">
        <f t="shared" si="3"/>
        <v>1.0851999999999999</v>
      </c>
      <c r="AC30" s="104">
        <f t="shared" si="4"/>
        <v>1.0167999999999999</v>
      </c>
      <c r="AD30" s="104">
        <f t="shared" si="5"/>
        <v>1.0722</v>
      </c>
      <c r="AE30" s="105">
        <f t="shared" si="6"/>
        <v>1.00461938813122</v>
      </c>
      <c r="AF30" s="106">
        <f t="shared" si="7"/>
        <v>0.85160000000000002</v>
      </c>
      <c r="AG30" s="107">
        <f t="shared" si="8"/>
        <v>0.76180000000000003</v>
      </c>
      <c r="AH30" s="107">
        <f t="shared" si="9"/>
        <v>0.8569</v>
      </c>
      <c r="AI30" s="105">
        <f t="shared" si="10"/>
        <v>0.76654112259276663</v>
      </c>
      <c r="AJ30" s="106">
        <f t="shared" si="11"/>
        <v>1.0911</v>
      </c>
      <c r="AK30" s="107">
        <f t="shared" si="12"/>
        <v>1.0235000000000001</v>
      </c>
      <c r="AL30" s="107">
        <f t="shared" si="13"/>
        <v>1.0786</v>
      </c>
      <c r="AM30" s="105">
        <f t="shared" si="14"/>
        <v>1.0117744478049677</v>
      </c>
      <c r="AN30" s="106">
        <f t="shared" si="15"/>
        <v>1.2196</v>
      </c>
      <c r="AO30" s="107">
        <f t="shared" si="16"/>
        <v>1.1718999999999999</v>
      </c>
      <c r="AP30" s="107">
        <f t="shared" si="17"/>
        <v>1.1889000000000001</v>
      </c>
      <c r="AQ30" s="105">
        <f t="shared" si="18"/>
        <v>1.1424007133486389</v>
      </c>
      <c r="AR30" s="90" t="s">
        <v>1</v>
      </c>
      <c r="AS30" s="108" t="s">
        <v>2</v>
      </c>
    </row>
    <row r="31" spans="1:45" s="117" customFormat="1" ht="12.75" customHeight="1" x14ac:dyDescent="0.25">
      <c r="A31" s="217"/>
      <c r="B31" s="227" t="s">
        <v>138</v>
      </c>
      <c r="C31" s="140" t="s">
        <v>60</v>
      </c>
      <c r="D31" s="141" t="s">
        <v>56</v>
      </c>
      <c r="E31" s="142">
        <v>15735</v>
      </c>
      <c r="F31" s="139" t="s">
        <v>76</v>
      </c>
      <c r="G31" s="143" t="s">
        <v>139</v>
      </c>
      <c r="H31" s="90" t="s">
        <v>1</v>
      </c>
      <c r="I31" s="91" t="s">
        <v>2</v>
      </c>
      <c r="J31" s="118" t="str">
        <f t="shared" si="0"/>
        <v>18:10</v>
      </c>
      <c r="K31" s="93" t="s">
        <v>98</v>
      </c>
      <c r="L31" s="145">
        <f>IF($E$3="lite",IF(AND(H31="nei",I31="ja"),AF31,IF(AND(H31="nei",I31="nei"),AG31,IF(AND(H31="ja",I31="ja"),AH31,AI31))), IF($E$3="middels",IF(AND(H31="nei",I31="ja"),AJ31,IF(AND(H31="nei",I31="nei"),AK31,IF(AND(H31="ja",I31="ja"),AL31,AM31))), IF($E$3="mye",IF(AND(H31="nei",I31="ja"),AN31,IF(AND(H31="nei",I31="nei"),AO31,IF(AND(H31="ja",I31="ja"),AP31,AQ31))))))</f>
        <v>1.1293084058941729</v>
      </c>
      <c r="M31" s="95" t="str">
        <f t="shared" si="1"/>
        <v>Dns</v>
      </c>
      <c r="N31" s="146">
        <f t="shared" si="2"/>
        <v>1.5</v>
      </c>
      <c r="O31" s="147">
        <v>90059026</v>
      </c>
      <c r="P31" s="148">
        <v>1.0589</v>
      </c>
      <c r="Q31" s="158">
        <v>0.81820000000000004</v>
      </c>
      <c r="R31" s="149">
        <v>1.0660000000000001</v>
      </c>
      <c r="S31" s="149">
        <v>1.1943999999999999</v>
      </c>
      <c r="T31" s="150">
        <v>1.0456000000000001</v>
      </c>
      <c r="U31" s="150">
        <v>0.81979999999999997</v>
      </c>
      <c r="V31" s="150">
        <v>1.0536000000000001</v>
      </c>
      <c r="W31" s="150">
        <v>1.1634</v>
      </c>
      <c r="X31" s="151">
        <v>1.0016</v>
      </c>
      <c r="Y31" s="151">
        <v>0.74360000000000004</v>
      </c>
      <c r="Z31" s="151">
        <v>1.0084</v>
      </c>
      <c r="AA31" s="151">
        <v>1.1594</v>
      </c>
      <c r="AB31" s="152">
        <f t="shared" si="3"/>
        <v>1.0589</v>
      </c>
      <c r="AC31" s="153">
        <f t="shared" si="4"/>
        <v>1.0016</v>
      </c>
      <c r="AD31" s="153">
        <f t="shared" si="5"/>
        <v>1.0456000000000001</v>
      </c>
      <c r="AE31" s="154">
        <f t="shared" si="6"/>
        <v>0.98901969968835601</v>
      </c>
      <c r="AF31" s="155">
        <f t="shared" si="7"/>
        <v>0.81820000000000004</v>
      </c>
      <c r="AG31" s="156">
        <f t="shared" si="8"/>
        <v>0.74360000000000004</v>
      </c>
      <c r="AH31" s="156">
        <f t="shared" si="9"/>
        <v>0.81979999999999997</v>
      </c>
      <c r="AI31" s="154">
        <f t="shared" si="10"/>
        <v>0.74505411879736005</v>
      </c>
      <c r="AJ31" s="155">
        <f t="shared" si="11"/>
        <v>1.0660000000000001</v>
      </c>
      <c r="AK31" s="156">
        <f t="shared" si="12"/>
        <v>1.0084</v>
      </c>
      <c r="AL31" s="156">
        <f t="shared" si="13"/>
        <v>1.0536000000000001</v>
      </c>
      <c r="AM31" s="154">
        <f t="shared" si="14"/>
        <v>0.99667001876172612</v>
      </c>
      <c r="AN31" s="155">
        <f t="shared" si="15"/>
        <v>1.1943999999999999</v>
      </c>
      <c r="AO31" s="156">
        <f t="shared" si="16"/>
        <v>1.1594</v>
      </c>
      <c r="AP31" s="156">
        <f t="shared" si="17"/>
        <v>1.1634</v>
      </c>
      <c r="AQ31" s="154">
        <f t="shared" si="18"/>
        <v>1.1293084058941729</v>
      </c>
      <c r="AR31" s="90" t="s">
        <v>1</v>
      </c>
      <c r="AS31" s="108" t="s">
        <v>2</v>
      </c>
    </row>
    <row r="32" spans="1:45" s="117" customFormat="1" ht="12.75" customHeight="1" x14ac:dyDescent="0.25">
      <c r="A32" s="84"/>
      <c r="B32" s="228" t="s">
        <v>140</v>
      </c>
      <c r="C32" s="110" t="s">
        <v>55</v>
      </c>
      <c r="D32" s="111" t="s">
        <v>56</v>
      </c>
      <c r="E32" s="112">
        <v>13724</v>
      </c>
      <c r="F32" s="109" t="s">
        <v>141</v>
      </c>
      <c r="G32" s="136" t="s">
        <v>142</v>
      </c>
      <c r="H32" s="90" t="s">
        <v>1</v>
      </c>
      <c r="I32" s="91" t="s">
        <v>1</v>
      </c>
      <c r="J32" s="92" t="str">
        <f t="shared" si="0"/>
        <v>18:00</v>
      </c>
      <c r="K32" s="93" t="s">
        <v>98</v>
      </c>
      <c r="L32" s="94">
        <f>IF($E$3="lite",IF(AND(H32="nei",I32="ja"),AF32,IF(AND(H32="nei",I32="nei"),AG32,IF(AND(H32="ja",I32="ja"),AH32,AI32))), IF($E$3="middels",IF(AND(H32="nei",I32="ja"),AJ32,IF(AND(H32="nei",I32="nei"),AK32,IF(AND(H32="ja",I32="ja"),AL32,AM32))), IF($E$3="mye",IF(AND(H32="nei",I32="ja"),AN32,IF(AND(H32="nei",I32="nei"),AO32,IF(AND(H32="ja",I32="ja"),AP32,AQ32))))))</f>
        <v>1.1254999999999999</v>
      </c>
      <c r="M32" s="95" t="str">
        <f t="shared" si="1"/>
        <v>Dns</v>
      </c>
      <c r="N32" s="96">
        <f t="shared" si="2"/>
        <v>1.5</v>
      </c>
      <c r="O32" s="229">
        <v>91374436</v>
      </c>
      <c r="P32" s="191">
        <v>1.0052000000000001</v>
      </c>
      <c r="Q32" s="230">
        <v>0.77510000000000001</v>
      </c>
      <c r="R32" s="192">
        <v>1.0093000000000001</v>
      </c>
      <c r="S32" s="185">
        <v>1.1485000000000001</v>
      </c>
      <c r="T32" s="127">
        <v>1.0044</v>
      </c>
      <c r="U32" s="127">
        <v>0.79139999999999999</v>
      </c>
      <c r="V32" s="127">
        <v>1.0097</v>
      </c>
      <c r="W32" s="127">
        <v>1.1254999999999999</v>
      </c>
      <c r="X32" s="128">
        <v>0.94410000000000005</v>
      </c>
      <c r="Y32" s="128">
        <v>0.7036</v>
      </c>
      <c r="Z32" s="128">
        <v>0.94850000000000001</v>
      </c>
      <c r="AA32" s="128">
        <v>1.1005</v>
      </c>
      <c r="AB32" s="103">
        <f t="shared" si="3"/>
        <v>1.0052000000000001</v>
      </c>
      <c r="AC32" s="231">
        <f t="shared" si="4"/>
        <v>0.94410000000000005</v>
      </c>
      <c r="AD32" s="231">
        <f t="shared" si="5"/>
        <v>1.0044</v>
      </c>
      <c r="AE32" s="232">
        <f t="shared" si="6"/>
        <v>0.94334862713887779</v>
      </c>
      <c r="AF32" s="233">
        <f t="shared" si="7"/>
        <v>0.77510000000000001</v>
      </c>
      <c r="AG32" s="233">
        <f t="shared" si="8"/>
        <v>0.7036</v>
      </c>
      <c r="AH32" s="233">
        <f t="shared" si="9"/>
        <v>0.79139999999999999</v>
      </c>
      <c r="AI32" s="232">
        <f t="shared" si="10"/>
        <v>0.71839638756289514</v>
      </c>
      <c r="AJ32" s="233">
        <f t="shared" si="11"/>
        <v>1.0093000000000001</v>
      </c>
      <c r="AK32" s="233">
        <f t="shared" si="12"/>
        <v>0.94850000000000001</v>
      </c>
      <c r="AL32" s="233">
        <f t="shared" si="13"/>
        <v>1.0097</v>
      </c>
      <c r="AM32" s="232">
        <f t="shared" si="14"/>
        <v>0.948875904091945</v>
      </c>
      <c r="AN32" s="233">
        <f t="shared" si="15"/>
        <v>1.1485000000000001</v>
      </c>
      <c r="AO32" s="233">
        <f t="shared" si="16"/>
        <v>1.1005</v>
      </c>
      <c r="AP32" s="233">
        <f t="shared" si="17"/>
        <v>1.1254999999999999</v>
      </c>
      <c r="AQ32" s="232">
        <f t="shared" si="18"/>
        <v>1.0784612538093163</v>
      </c>
      <c r="AR32" s="234" t="s">
        <v>1</v>
      </c>
      <c r="AS32" s="235" t="s">
        <v>1</v>
      </c>
    </row>
    <row r="33" spans="1:45" s="117" customFormat="1" ht="12.75" customHeight="1" x14ac:dyDescent="0.25">
      <c r="A33" s="84"/>
      <c r="B33" s="113" t="s">
        <v>143</v>
      </c>
      <c r="C33" s="110" t="s">
        <v>55</v>
      </c>
      <c r="D33" s="111" t="s">
        <v>56</v>
      </c>
      <c r="E33" s="236">
        <v>6294</v>
      </c>
      <c r="F33" s="109" t="s">
        <v>144</v>
      </c>
      <c r="G33" s="138" t="s">
        <v>145</v>
      </c>
      <c r="H33" s="108" t="s">
        <v>2</v>
      </c>
      <c r="I33" s="237" t="s">
        <v>1</v>
      </c>
      <c r="J33" s="222" t="str">
        <f t="shared" si="0"/>
        <v>18:00</v>
      </c>
      <c r="K33" s="93" t="s">
        <v>98</v>
      </c>
      <c r="L33" s="145">
        <f>IF($E$3="lite",IF(AND(H33="nei",I33="ja"),AF33,IF(AND(H33="nei",I33="nei"),AG33,IF(AND(H33="ja",I33="ja"),AH33,AI33))), IF($E$3="middels",IF(AND(H33="nei",I33="ja"),AJ33,IF(AND(H33="nei",I33="nei"),AK33,IF(AND(H33="ja",I33="ja"),AL33,AM33))), IF($E$3="mye",IF(AND(H33="nei",I33="ja"),AN33,IF(AND(H33="nei",I33="nei"),AO33,IF(AND(H33="ja",I33="ja"),AP33,AQ33))))))</f>
        <v>1.1220000000000001</v>
      </c>
      <c r="M33" s="95" t="str">
        <f t="shared" si="1"/>
        <v>Dns</v>
      </c>
      <c r="N33" s="115">
        <f t="shared" si="2"/>
        <v>1.5</v>
      </c>
      <c r="O33" s="116">
        <v>97159014</v>
      </c>
      <c r="P33" s="148">
        <v>1.0078</v>
      </c>
      <c r="Q33" s="223">
        <v>0.79110000000000003</v>
      </c>
      <c r="R33" s="149">
        <v>1.0150999999999999</v>
      </c>
      <c r="S33" s="149">
        <v>1.1220000000000001</v>
      </c>
      <c r="T33" s="150">
        <v>0.99850000000000005</v>
      </c>
      <c r="U33" s="238">
        <v>0.79100000000000004</v>
      </c>
      <c r="V33" s="238">
        <v>1.0058</v>
      </c>
      <c r="W33" s="238">
        <v>1.1047</v>
      </c>
      <c r="X33" s="239">
        <v>0.9647</v>
      </c>
      <c r="Y33" s="239">
        <v>0.73529999999999995</v>
      </c>
      <c r="Z33" s="239">
        <v>0.97160000000000002</v>
      </c>
      <c r="AA33" s="239">
        <v>1.0948</v>
      </c>
      <c r="AB33" s="103">
        <f t="shared" si="3"/>
        <v>1.0078</v>
      </c>
      <c r="AC33" s="104">
        <f t="shared" si="4"/>
        <v>0.9647</v>
      </c>
      <c r="AD33" s="104">
        <f t="shared" si="5"/>
        <v>0.99850000000000005</v>
      </c>
      <c r="AE33" s="105">
        <f t="shared" si="6"/>
        <v>0.95579772772375471</v>
      </c>
      <c r="AF33" s="106">
        <f t="shared" si="7"/>
        <v>0.79110000000000003</v>
      </c>
      <c r="AG33" s="107">
        <f t="shared" si="8"/>
        <v>0.73529999999999995</v>
      </c>
      <c r="AH33" s="107">
        <f t="shared" si="9"/>
        <v>0.79100000000000004</v>
      </c>
      <c r="AI33" s="105">
        <f t="shared" si="10"/>
        <v>0.73520705346985216</v>
      </c>
      <c r="AJ33" s="106">
        <f t="shared" si="11"/>
        <v>1.0150999999999999</v>
      </c>
      <c r="AK33" s="107">
        <f t="shared" si="12"/>
        <v>0.97160000000000002</v>
      </c>
      <c r="AL33" s="107">
        <f t="shared" si="13"/>
        <v>1.0058</v>
      </c>
      <c r="AM33" s="105">
        <f t="shared" si="14"/>
        <v>0.962698532164319</v>
      </c>
      <c r="AN33" s="106">
        <f t="shared" si="15"/>
        <v>1.1220000000000001</v>
      </c>
      <c r="AO33" s="107">
        <f t="shared" si="16"/>
        <v>1.0948</v>
      </c>
      <c r="AP33" s="107">
        <f t="shared" si="17"/>
        <v>1.1047</v>
      </c>
      <c r="AQ33" s="105">
        <f t="shared" si="18"/>
        <v>1.0779193939393938</v>
      </c>
      <c r="AR33" s="90" t="s">
        <v>2</v>
      </c>
      <c r="AS33" s="90" t="s">
        <v>1</v>
      </c>
    </row>
    <row r="34" spans="1:45" s="117" customFormat="1" ht="14.1" customHeight="1" x14ac:dyDescent="0.25">
      <c r="A34" s="84"/>
      <c r="B34" s="109" t="s">
        <v>146</v>
      </c>
      <c r="C34" s="110" t="s">
        <v>55</v>
      </c>
      <c r="D34" s="111" t="s">
        <v>56</v>
      </c>
      <c r="E34" s="112">
        <v>3951</v>
      </c>
      <c r="F34" s="109" t="s">
        <v>147</v>
      </c>
      <c r="G34" s="136" t="s">
        <v>148</v>
      </c>
      <c r="H34" s="90" t="s">
        <v>2</v>
      </c>
      <c r="I34" s="91" t="s">
        <v>1</v>
      </c>
      <c r="J34" s="92" t="str">
        <f t="shared" si="0"/>
        <v>18:00</v>
      </c>
      <c r="K34" s="93" t="s">
        <v>98</v>
      </c>
      <c r="L34" s="94">
        <f>IF($E$3="lite",IF(AND(H34="nei",I34="ja"),AF34,IF(AND(H34="nei",I34="nei"),AG34,IF(AND(H34="ja",I34="ja"),AH34,AI34))), IF($E$3="middels",IF(AND(H34="nei",I34="ja"),AJ34,IF(AND(H34="nei",I34="nei"),AK34,IF(AND(H34="ja",I34="ja"),AL34,AM34))), IF($E$3="mye",IF(AND(H34="nei",I34="ja"),AN34,IF(AND(H34="nei",I34="nei"),AO34,IF(AND(H34="ja",I34="ja"),AP34,AQ34))))))</f>
        <v>1.1097999999999999</v>
      </c>
      <c r="M34" s="95" t="str">
        <f t="shared" si="1"/>
        <v>Dns</v>
      </c>
      <c r="N34" s="96">
        <f t="shared" si="2"/>
        <v>1.5</v>
      </c>
      <c r="O34" s="116">
        <v>99291464</v>
      </c>
      <c r="P34" s="98">
        <v>0.98529999999999995</v>
      </c>
      <c r="Q34" s="174">
        <v>0.76019999999999999</v>
      </c>
      <c r="R34" s="99">
        <v>0.99239999999999995</v>
      </c>
      <c r="S34" s="99">
        <v>1.1097999999999999</v>
      </c>
      <c r="T34" s="101">
        <v>0.9718</v>
      </c>
      <c r="U34" s="101">
        <v>0.76200000000000001</v>
      </c>
      <c r="V34" s="101">
        <v>0.97950000000000004</v>
      </c>
      <c r="W34" s="101">
        <v>1.0801000000000001</v>
      </c>
      <c r="X34" s="124">
        <v>0.94369999999999998</v>
      </c>
      <c r="Y34" s="124">
        <v>0.70679999999999998</v>
      </c>
      <c r="Z34" s="124">
        <v>0.95109999999999995</v>
      </c>
      <c r="AA34" s="124">
        <v>1.0814999999999999</v>
      </c>
      <c r="AB34" s="103">
        <f t="shared" si="3"/>
        <v>0.98529999999999995</v>
      </c>
      <c r="AC34" s="104">
        <f t="shared" si="4"/>
        <v>0.94369999999999998</v>
      </c>
      <c r="AD34" s="104">
        <f t="shared" si="5"/>
        <v>0.9718</v>
      </c>
      <c r="AE34" s="105">
        <f t="shared" si="6"/>
        <v>0.93076997868669442</v>
      </c>
      <c r="AF34" s="106">
        <f t="shared" si="7"/>
        <v>0.76019999999999999</v>
      </c>
      <c r="AG34" s="107">
        <f t="shared" si="8"/>
        <v>0.70679999999999998</v>
      </c>
      <c r="AH34" s="107">
        <f t="shared" si="9"/>
        <v>0.76200000000000001</v>
      </c>
      <c r="AI34" s="105">
        <f t="shared" si="10"/>
        <v>0.70847355958958169</v>
      </c>
      <c r="AJ34" s="106">
        <f t="shared" si="11"/>
        <v>0.99239999999999995</v>
      </c>
      <c r="AK34" s="107">
        <f t="shared" si="12"/>
        <v>0.95109999999999995</v>
      </c>
      <c r="AL34" s="107">
        <f t="shared" si="13"/>
        <v>0.97950000000000004</v>
      </c>
      <c r="AM34" s="105">
        <f t="shared" si="14"/>
        <v>0.93873685006045948</v>
      </c>
      <c r="AN34" s="106">
        <f t="shared" si="15"/>
        <v>1.1097999999999999</v>
      </c>
      <c r="AO34" s="107">
        <f t="shared" si="16"/>
        <v>1.0814999999999999</v>
      </c>
      <c r="AP34" s="107">
        <f t="shared" si="17"/>
        <v>1.0801000000000001</v>
      </c>
      <c r="AQ34" s="105">
        <f t="shared" si="18"/>
        <v>1.0525573526761578</v>
      </c>
      <c r="AR34" s="90" t="s">
        <v>2</v>
      </c>
      <c r="AS34" s="108" t="s">
        <v>1</v>
      </c>
    </row>
    <row r="35" spans="1:45" s="117" customFormat="1" ht="14.1" customHeight="1" x14ac:dyDescent="0.3">
      <c r="A35" s="84"/>
      <c r="B35" s="119" t="s">
        <v>149</v>
      </c>
      <c r="C35" s="110" t="s">
        <v>55</v>
      </c>
      <c r="D35" s="111" t="s">
        <v>56</v>
      </c>
      <c r="E35" s="112">
        <v>10324</v>
      </c>
      <c r="F35" s="109" t="s">
        <v>150</v>
      </c>
      <c r="G35" s="138" t="s">
        <v>151</v>
      </c>
      <c r="H35" s="90" t="s">
        <v>1</v>
      </c>
      <c r="I35" s="91" t="s">
        <v>1</v>
      </c>
      <c r="J35" s="92" t="str">
        <f t="shared" si="0"/>
        <v>18:00</v>
      </c>
      <c r="K35" s="93" t="s">
        <v>98</v>
      </c>
      <c r="L35" s="94">
        <f>IF($E$3="lite",IF(AND(H35="nei",I35="ja"),AF35,IF(AND(H35="nei",I35="nei"),AG35,IF(AND(H35="ja",I35="ja"),AH35,AI35))), IF($E$3="middels",IF(AND(H35="nei",I35="ja"),AJ35,IF(AND(H35="nei",I35="nei"),AK35,IF(AND(H35="ja",I35="ja"),AL35,AM35))), IF($E$3="mye",IF(AND(H35="nei",I35="ja"),AN35,IF(AND(H35="nei",I35="nei"),AO35,IF(AND(H35="ja",I35="ja"),AP35,AQ35))))))</f>
        <v>1.0992</v>
      </c>
      <c r="M35" s="95" t="str">
        <f t="shared" si="1"/>
        <v>Dns</v>
      </c>
      <c r="N35" s="115">
        <f t="shared" si="2"/>
        <v>1.5</v>
      </c>
      <c r="O35" s="116">
        <v>99515260</v>
      </c>
      <c r="P35" s="98">
        <v>1.0154000000000001</v>
      </c>
      <c r="Q35" s="158">
        <v>0.78210000000000002</v>
      </c>
      <c r="R35" s="99">
        <v>1.0222</v>
      </c>
      <c r="S35" s="100">
        <v>1.1474</v>
      </c>
      <c r="T35" s="101">
        <v>0.98550000000000004</v>
      </c>
      <c r="U35" s="175">
        <v>0.76500000000000001</v>
      </c>
      <c r="V35" s="175">
        <v>0.99399999999999999</v>
      </c>
      <c r="W35" s="175">
        <v>1.0992</v>
      </c>
      <c r="X35" s="102">
        <v>0.97209999999999996</v>
      </c>
      <c r="Y35" s="102">
        <v>0.72860000000000003</v>
      </c>
      <c r="Z35" s="102">
        <v>0.97909999999999997</v>
      </c>
      <c r="AA35" s="102">
        <v>1.1156999999999999</v>
      </c>
      <c r="AB35" s="103">
        <f t="shared" si="3"/>
        <v>1.0154000000000001</v>
      </c>
      <c r="AC35" s="104">
        <f t="shared" si="4"/>
        <v>0.97209999999999996</v>
      </c>
      <c r="AD35" s="104">
        <f t="shared" si="5"/>
        <v>0.98550000000000004</v>
      </c>
      <c r="AE35" s="105">
        <f t="shared" si="6"/>
        <v>0.94347503446917469</v>
      </c>
      <c r="AF35" s="106">
        <f t="shared" si="7"/>
        <v>0.78210000000000002</v>
      </c>
      <c r="AG35" s="107">
        <f t="shared" si="8"/>
        <v>0.72860000000000003</v>
      </c>
      <c r="AH35" s="107">
        <f t="shared" si="9"/>
        <v>0.76500000000000001</v>
      </c>
      <c r="AI35" s="105">
        <f t="shared" si="10"/>
        <v>0.71266973532796318</v>
      </c>
      <c r="AJ35" s="106">
        <f t="shared" si="11"/>
        <v>1.0222</v>
      </c>
      <c r="AK35" s="107">
        <f t="shared" si="12"/>
        <v>0.97909999999999997</v>
      </c>
      <c r="AL35" s="107">
        <f t="shared" si="13"/>
        <v>0.99399999999999999</v>
      </c>
      <c r="AM35" s="105">
        <f t="shared" si="14"/>
        <v>0.9520890236744276</v>
      </c>
      <c r="AN35" s="106">
        <f t="shared" si="15"/>
        <v>1.1474</v>
      </c>
      <c r="AO35" s="107">
        <f t="shared" si="16"/>
        <v>1.1156999999999999</v>
      </c>
      <c r="AP35" s="107">
        <f t="shared" si="17"/>
        <v>1.0992</v>
      </c>
      <c r="AQ35" s="105">
        <f t="shared" si="18"/>
        <v>1.0688316541746556</v>
      </c>
      <c r="AR35" s="90" t="s">
        <v>1</v>
      </c>
      <c r="AS35" s="108" t="s">
        <v>1</v>
      </c>
    </row>
    <row r="36" spans="1:45" s="117" customFormat="1" ht="14.1" customHeight="1" x14ac:dyDescent="0.25">
      <c r="A36" s="84"/>
      <c r="B36" s="62" t="s">
        <v>152</v>
      </c>
      <c r="C36" s="240" t="s">
        <v>55</v>
      </c>
      <c r="D36" s="241" t="s">
        <v>56</v>
      </c>
      <c r="E36" s="240">
        <v>9727</v>
      </c>
      <c r="F36" s="62" t="s">
        <v>153</v>
      </c>
      <c r="G36" s="176" t="s">
        <v>154</v>
      </c>
      <c r="H36" s="90" t="s">
        <v>2</v>
      </c>
      <c r="I36" s="91" t="s">
        <v>1</v>
      </c>
      <c r="J36" s="92" t="str">
        <f t="shared" si="0"/>
        <v>18:00</v>
      </c>
      <c r="K36" s="93" t="s">
        <v>98</v>
      </c>
      <c r="L36" s="242">
        <f>IF($E$3="lite",IF(AND(H36="nei",I36="ja"),AF36,IF(AND(H36="nei",I36="nei"),AG36,IF(AND(H36="ja",I36="ja"),AH36,AI36))), IF($E$3="middels",IF(AND(H36="nei",I36="ja"),AJ36,IF(AND(H36="nei",I36="nei"),AK36,IF(AND(H36="ja",I36="ja"),AL36,AM36))), IF($E$3="mye",IF(AND(H36="nei",I36="ja"),AN36,IF(AND(H36="nei",I36="nei"),AO36,IF(AND(H36="ja",I36="ja"),AP36,AQ36))))))</f>
        <v>1.0860000000000001</v>
      </c>
      <c r="M36" s="95" t="str">
        <f t="shared" si="1"/>
        <v>Dns</v>
      </c>
      <c r="N36" s="96">
        <f t="shared" si="2"/>
        <v>1.5</v>
      </c>
      <c r="O36" s="243">
        <v>90135104</v>
      </c>
      <c r="P36" s="244">
        <v>0.98360000000000003</v>
      </c>
      <c r="Q36" s="158">
        <v>0.78180000000000005</v>
      </c>
      <c r="R36" s="245">
        <v>0.9909</v>
      </c>
      <c r="S36" s="245">
        <v>1.0860000000000001</v>
      </c>
      <c r="T36" s="246">
        <v>0.97219999999999995</v>
      </c>
      <c r="U36" s="246">
        <v>0.77949999999999997</v>
      </c>
      <c r="V36" s="246">
        <v>0.97950000000000004</v>
      </c>
      <c r="W36" s="246">
        <v>1.0664</v>
      </c>
      <c r="X36" s="247">
        <v>0.95209999999999995</v>
      </c>
      <c r="Y36" s="247">
        <v>0.73919999999999997</v>
      </c>
      <c r="Z36" s="247">
        <v>0.95940000000000003</v>
      </c>
      <c r="AA36" s="247">
        <v>1.0657000000000001</v>
      </c>
      <c r="AB36" s="103">
        <f t="shared" si="3"/>
        <v>0.98360000000000003</v>
      </c>
      <c r="AC36" s="104">
        <f t="shared" si="4"/>
        <v>0.95209999999999995</v>
      </c>
      <c r="AD36" s="104">
        <f t="shared" si="5"/>
        <v>0.97219999999999995</v>
      </c>
      <c r="AE36" s="105">
        <f t="shared" si="6"/>
        <v>0.94106508743391615</v>
      </c>
      <c r="AF36" s="106">
        <f t="shared" si="7"/>
        <v>0.78180000000000005</v>
      </c>
      <c r="AG36" s="107">
        <f t="shared" si="8"/>
        <v>0.73919999999999997</v>
      </c>
      <c r="AH36" s="107">
        <f t="shared" si="9"/>
        <v>0.77949999999999997</v>
      </c>
      <c r="AI36" s="105">
        <f t="shared" si="10"/>
        <v>0.73702532617037597</v>
      </c>
      <c r="AJ36" s="106">
        <f t="shared" si="11"/>
        <v>0.9909</v>
      </c>
      <c r="AK36" s="107">
        <f t="shared" si="12"/>
        <v>0.95940000000000003</v>
      </c>
      <c r="AL36" s="107">
        <f t="shared" si="13"/>
        <v>0.97950000000000004</v>
      </c>
      <c r="AM36" s="105">
        <f t="shared" si="14"/>
        <v>0.94836239782016352</v>
      </c>
      <c r="AN36" s="106">
        <f t="shared" si="15"/>
        <v>1.0860000000000001</v>
      </c>
      <c r="AO36" s="107">
        <f t="shared" si="16"/>
        <v>1.0657000000000001</v>
      </c>
      <c r="AP36" s="107">
        <f t="shared" si="17"/>
        <v>1.0664</v>
      </c>
      <c r="AQ36" s="105">
        <f t="shared" si="18"/>
        <v>1.0464663720073666</v>
      </c>
      <c r="AR36" s="90" t="s">
        <v>2</v>
      </c>
      <c r="AS36" s="108" t="s">
        <v>1</v>
      </c>
    </row>
    <row r="37" spans="1:45" s="117" customFormat="1" ht="13.95" customHeight="1" x14ac:dyDescent="0.25">
      <c r="A37" s="217"/>
      <c r="B37" s="109" t="s">
        <v>155</v>
      </c>
      <c r="C37" s="110" t="s">
        <v>60</v>
      </c>
      <c r="D37" s="111" t="s">
        <v>56</v>
      </c>
      <c r="E37" s="112">
        <v>9775</v>
      </c>
      <c r="F37" s="109" t="s">
        <v>156</v>
      </c>
      <c r="G37" s="138" t="s">
        <v>157</v>
      </c>
      <c r="H37" s="90" t="s">
        <v>1</v>
      </c>
      <c r="I37" s="91" t="s">
        <v>2</v>
      </c>
      <c r="J37" s="92" t="str">
        <f t="shared" si="0"/>
        <v>18:00</v>
      </c>
      <c r="K37" s="93" t="s">
        <v>98</v>
      </c>
      <c r="L37" s="94">
        <f>IF($E$3="lite",IF(AND(H37="nei",I37="ja"),AF37,IF(AND(H37="nei",I37="nei"),AG37,IF(AND(H37="ja",I37="ja"),AH37,AI37))), IF($E$3="middels",IF(AND(H37="nei",I37="ja"),AJ37,IF(AND(H37="nei",I37="nei"),AK37,IF(AND(H37="ja",I37="ja"),AL37,AM37))), IF($E$3="mye",IF(AND(H37="nei",I37="ja"),AN37,IF(AND(H37="nei",I37="nei"),AO37,IF(AND(H37="ja",I37="ja"),AP37,AQ37))))))</f>
        <v>1.0795770339945818</v>
      </c>
      <c r="M37" s="95" t="str">
        <f t="shared" si="1"/>
        <v>Dns</v>
      </c>
      <c r="N37" s="115">
        <f t="shared" si="2"/>
        <v>1.5</v>
      </c>
      <c r="O37" s="219">
        <v>90144183</v>
      </c>
      <c r="P37" s="98">
        <v>1.0149999999999999</v>
      </c>
      <c r="Q37" s="158">
        <v>0.78239999999999998</v>
      </c>
      <c r="R37" s="99">
        <v>1.0223</v>
      </c>
      <c r="S37" s="100">
        <v>1.1443000000000001</v>
      </c>
      <c r="T37" s="101">
        <v>0.99719999999999998</v>
      </c>
      <c r="U37" s="101">
        <v>0.78820000000000001</v>
      </c>
      <c r="V37" s="101">
        <v>1.0051000000000001</v>
      </c>
      <c r="W37" s="101">
        <v>1.103</v>
      </c>
      <c r="X37" s="124">
        <v>0.98119999999999996</v>
      </c>
      <c r="Y37" s="124">
        <v>0.74180000000000001</v>
      </c>
      <c r="Z37" s="124">
        <v>0.98839999999999995</v>
      </c>
      <c r="AA37" s="124">
        <v>1.1200000000000001</v>
      </c>
      <c r="AB37" s="103">
        <f t="shared" si="3"/>
        <v>1.0149999999999999</v>
      </c>
      <c r="AC37" s="104">
        <f t="shared" si="4"/>
        <v>0.98119999999999996</v>
      </c>
      <c r="AD37" s="104">
        <f t="shared" si="5"/>
        <v>0.99719999999999998</v>
      </c>
      <c r="AE37" s="105">
        <f t="shared" si="6"/>
        <v>0.96399274876847285</v>
      </c>
      <c r="AF37" s="106">
        <f t="shared" si="7"/>
        <v>0.78239999999999998</v>
      </c>
      <c r="AG37" s="107">
        <f t="shared" si="8"/>
        <v>0.74180000000000001</v>
      </c>
      <c r="AH37" s="107">
        <f t="shared" si="9"/>
        <v>0.78820000000000001</v>
      </c>
      <c r="AI37" s="105">
        <f t="shared" si="10"/>
        <v>0.74729902862985698</v>
      </c>
      <c r="AJ37" s="106">
        <f t="shared" si="11"/>
        <v>1.0223</v>
      </c>
      <c r="AK37" s="107">
        <f t="shared" si="12"/>
        <v>0.98839999999999995</v>
      </c>
      <c r="AL37" s="107">
        <f t="shared" si="13"/>
        <v>1.0051000000000001</v>
      </c>
      <c r="AM37" s="105">
        <f t="shared" si="14"/>
        <v>0.97177036095079727</v>
      </c>
      <c r="AN37" s="106">
        <f t="shared" si="15"/>
        <v>1.1443000000000001</v>
      </c>
      <c r="AO37" s="107">
        <f t="shared" si="16"/>
        <v>1.1200000000000001</v>
      </c>
      <c r="AP37" s="107">
        <f t="shared" si="17"/>
        <v>1.103</v>
      </c>
      <c r="AQ37" s="105">
        <f t="shared" si="18"/>
        <v>1.0795770339945818</v>
      </c>
      <c r="AR37" s="90" t="s">
        <v>1</v>
      </c>
      <c r="AS37" s="108" t="s">
        <v>2</v>
      </c>
    </row>
    <row r="38" spans="1:45" s="117" customFormat="1" ht="12.75" customHeight="1" x14ac:dyDescent="0.25">
      <c r="A38" s="84"/>
      <c r="B38" s="248" t="s">
        <v>158</v>
      </c>
      <c r="C38" s="110" t="s">
        <v>60</v>
      </c>
      <c r="D38" s="249" t="s">
        <v>56</v>
      </c>
      <c r="E38" s="110">
        <v>15953</v>
      </c>
      <c r="F38" s="113" t="s">
        <v>159</v>
      </c>
      <c r="G38" s="110" t="s">
        <v>160</v>
      </c>
      <c r="H38" s="90" t="s">
        <v>2</v>
      </c>
      <c r="I38" s="250" t="s">
        <v>2</v>
      </c>
      <c r="J38" s="251">
        <v>0.75</v>
      </c>
      <c r="K38" s="93" t="s">
        <v>98</v>
      </c>
      <c r="L38" s="94">
        <f>IF($E$3="lite",IF(AND(H38="nei",I38="ja"),AF38,IF(AND(H38="nei",I38="nei"),AG38,IF(AND(H38="ja",I38="ja"),AH38,AI38))), IF($E$3="middels",IF(AND(H38="nei",I38="ja"),AJ38,IF(AND(H38="nei",I38="nei"),AK38,IF(AND(H38="ja",I38="ja"),AL38,AM38))), IF($E$3="mye",IF(AND(H38="nei",I38="ja"),AN38,IF(AND(H38="nei",I38="nei"),AO38,IF(AND(H38="ja",I38="ja"),AP38,AQ38))))))</f>
        <v>1.0732999999999999</v>
      </c>
      <c r="M38" s="95" t="str">
        <f t="shared" si="1"/>
        <v>Dns</v>
      </c>
      <c r="N38" s="96">
        <f t="shared" si="2"/>
        <v>1.5</v>
      </c>
      <c r="O38" s="252">
        <v>93087082</v>
      </c>
      <c r="P38" s="98">
        <v>0.90459999999999996</v>
      </c>
      <c r="Q38" s="158">
        <v>0.65200000000000002</v>
      </c>
      <c r="R38" s="99">
        <v>0.90990000000000004</v>
      </c>
      <c r="S38" s="99">
        <v>1.0732999999999999</v>
      </c>
      <c r="T38" s="134">
        <v>0.89870000000000005</v>
      </c>
      <c r="U38" s="134">
        <v>0.66180000000000005</v>
      </c>
      <c r="V38" s="134">
        <v>0.90590000000000004</v>
      </c>
      <c r="W38" s="134">
        <v>1.0387</v>
      </c>
      <c r="X38" s="135">
        <v>0.90459999999999996</v>
      </c>
      <c r="Y38" s="135">
        <v>0.65200000000000002</v>
      </c>
      <c r="Z38" s="135">
        <v>0.90990000000000004</v>
      </c>
      <c r="AA38" s="135">
        <v>1.0732999999999999</v>
      </c>
      <c r="AB38" s="103">
        <f t="shared" si="3"/>
        <v>0.90459999999999996</v>
      </c>
      <c r="AC38" s="104">
        <f t="shared" si="4"/>
        <v>0.90459999999999996</v>
      </c>
      <c r="AD38" s="104">
        <f t="shared" si="5"/>
        <v>0.89870000000000005</v>
      </c>
      <c r="AE38" s="105">
        <f t="shared" si="6"/>
        <v>0.89870000000000005</v>
      </c>
      <c r="AF38" s="106">
        <f t="shared" si="7"/>
        <v>0.65200000000000002</v>
      </c>
      <c r="AG38" s="107">
        <f t="shared" si="8"/>
        <v>0.65200000000000002</v>
      </c>
      <c r="AH38" s="107">
        <f t="shared" si="9"/>
        <v>0.66180000000000005</v>
      </c>
      <c r="AI38" s="105">
        <f t="shared" si="10"/>
        <v>0.66180000000000005</v>
      </c>
      <c r="AJ38" s="106">
        <f t="shared" si="11"/>
        <v>0.90990000000000004</v>
      </c>
      <c r="AK38" s="107">
        <f t="shared" si="12"/>
        <v>0.90990000000000004</v>
      </c>
      <c r="AL38" s="107">
        <f t="shared" si="13"/>
        <v>0.90590000000000004</v>
      </c>
      <c r="AM38" s="105">
        <f t="shared" si="14"/>
        <v>0.90590000000000004</v>
      </c>
      <c r="AN38" s="106">
        <f t="shared" si="15"/>
        <v>1.0732999999999999</v>
      </c>
      <c r="AO38" s="107">
        <f t="shared" si="16"/>
        <v>1.0732999999999999</v>
      </c>
      <c r="AP38" s="107">
        <f t="shared" si="17"/>
        <v>1.0387</v>
      </c>
      <c r="AQ38" s="105">
        <f t="shared" si="18"/>
        <v>1.0387</v>
      </c>
      <c r="AR38" s="90" t="s">
        <v>2</v>
      </c>
      <c r="AS38" s="113" t="s">
        <v>2</v>
      </c>
    </row>
    <row r="39" spans="1:45" s="117" customFormat="1" ht="12.75" customHeight="1" x14ac:dyDescent="0.3">
      <c r="A39" s="84"/>
      <c r="B39" s="109" t="s">
        <v>161</v>
      </c>
      <c r="C39" s="110" t="s">
        <v>55</v>
      </c>
      <c r="D39" s="111" t="s">
        <v>56</v>
      </c>
      <c r="E39" s="112">
        <v>105</v>
      </c>
      <c r="F39" s="109" t="s">
        <v>61</v>
      </c>
      <c r="G39" s="136" t="s">
        <v>162</v>
      </c>
      <c r="H39" s="90" t="s">
        <v>1</v>
      </c>
      <c r="I39" s="91" t="s">
        <v>1</v>
      </c>
      <c r="J39" s="92" t="str">
        <f>IF(P39&lt;1.03,"18:00","18:10")</f>
        <v>18:00</v>
      </c>
      <c r="K39" s="93" t="s">
        <v>98</v>
      </c>
      <c r="L39" s="94">
        <f>IF($E$3="lite",IF(AND(H39="nei",I39="ja"),AF39,IF(AND(H39="nei",I39="nei"),AG39,IF(AND(H39="ja",I39="ja"),AH39,AI39))), IF($E$3="middels",IF(AND(H39="nei",I39="ja"),AJ39,IF(AND(H39="nei",I39="nei"),AK39,IF(AND(H39="ja",I39="ja"),AL39,AM39))), IF($E$3="mye",IF(AND(H39="nei",I39="ja"),AN39,IF(AND(H39="nei",I39="nei"),AO39,IF(AND(H39="ja",I39="ja"),AP39,AQ39))))))</f>
        <v>0.96579999999999999</v>
      </c>
      <c r="M39" s="95" t="str">
        <f t="shared" si="1"/>
        <v>Dns</v>
      </c>
      <c r="N39" s="96">
        <f t="shared" si="2"/>
        <v>1.5</v>
      </c>
      <c r="O39" s="119">
        <v>90046568</v>
      </c>
      <c r="P39" s="98">
        <v>0.88949999999999996</v>
      </c>
      <c r="Q39" s="99">
        <v>0.68679999999999997</v>
      </c>
      <c r="R39" s="99">
        <v>0.89559999999999995</v>
      </c>
      <c r="S39" s="100">
        <v>1.0032000000000001</v>
      </c>
      <c r="T39" s="101">
        <v>0.872</v>
      </c>
      <c r="U39" s="101">
        <v>0.69040000000000001</v>
      </c>
      <c r="V39" s="101">
        <v>0.87829999999999997</v>
      </c>
      <c r="W39" s="101">
        <v>0.96579999999999999</v>
      </c>
      <c r="X39" s="124">
        <v>0.85160000000000002</v>
      </c>
      <c r="Y39" s="124">
        <v>0.6401</v>
      </c>
      <c r="Z39" s="124">
        <v>0.85809999999999997</v>
      </c>
      <c r="AA39" s="124">
        <v>0.97440000000000004</v>
      </c>
      <c r="AB39" s="103">
        <f t="shared" si="3"/>
        <v>0.88949999999999996</v>
      </c>
      <c r="AC39" s="104">
        <f t="shared" si="4"/>
        <v>0.85160000000000002</v>
      </c>
      <c r="AD39" s="104">
        <f t="shared" si="5"/>
        <v>0.872</v>
      </c>
      <c r="AE39" s="105">
        <f t="shared" si="6"/>
        <v>0.83484564362001124</v>
      </c>
      <c r="AF39" s="106">
        <f t="shared" si="7"/>
        <v>0.68679999999999997</v>
      </c>
      <c r="AG39" s="107">
        <f t="shared" si="8"/>
        <v>0.6401</v>
      </c>
      <c r="AH39" s="107">
        <f t="shared" si="9"/>
        <v>0.69040000000000001</v>
      </c>
      <c r="AI39" s="105">
        <f t="shared" si="10"/>
        <v>0.64345521258008165</v>
      </c>
      <c r="AJ39" s="106">
        <f t="shared" si="11"/>
        <v>0.89559999999999995</v>
      </c>
      <c r="AK39" s="107">
        <f t="shared" si="12"/>
        <v>0.85809999999999997</v>
      </c>
      <c r="AL39" s="107">
        <f t="shared" si="13"/>
        <v>0.87829999999999997</v>
      </c>
      <c r="AM39" s="105">
        <f t="shared" si="14"/>
        <v>0.8415243747208575</v>
      </c>
      <c r="AN39" s="106">
        <f t="shared" si="15"/>
        <v>1.0032000000000001</v>
      </c>
      <c r="AO39" s="107">
        <f t="shared" si="16"/>
        <v>0.97440000000000004</v>
      </c>
      <c r="AP39" s="107">
        <f t="shared" si="17"/>
        <v>0.96579999999999999</v>
      </c>
      <c r="AQ39" s="105">
        <f t="shared" si="18"/>
        <v>0.93807368421052628</v>
      </c>
      <c r="AR39" s="90" t="s">
        <v>1</v>
      </c>
      <c r="AS39" s="108" t="s">
        <v>1</v>
      </c>
    </row>
    <row r="40" spans="1:45" s="117" customFormat="1" ht="12.75" customHeight="1" x14ac:dyDescent="0.25">
      <c r="A40" s="84"/>
      <c r="B40" s="109" t="s">
        <v>163</v>
      </c>
      <c r="C40" s="110" t="s">
        <v>55</v>
      </c>
      <c r="D40" s="111" t="s">
        <v>56</v>
      </c>
      <c r="E40" s="112">
        <v>475</v>
      </c>
      <c r="F40" s="109" t="s">
        <v>70</v>
      </c>
      <c r="G40" s="136" t="s">
        <v>164</v>
      </c>
      <c r="H40" s="90" t="s">
        <v>2</v>
      </c>
      <c r="I40" s="91" t="s">
        <v>2</v>
      </c>
      <c r="J40" s="92" t="str">
        <f>IF(P40&lt;1.03,"18:00","18:10")</f>
        <v>18:00</v>
      </c>
      <c r="K40" s="93" t="s">
        <v>98</v>
      </c>
      <c r="L40" s="94">
        <f>IF($E$3="lite",IF(AND(H40="nei",I40="ja"),AF40,IF(AND(H40="nei",I40="nei"),AG40,IF(AND(H40="ja",I40="ja"),AH40,AI40))), IF($E$3="middels",IF(AND(H40="nei",I40="ja"),AJ40,IF(AND(H40="nei",I40="nei"),AK40,IF(AND(H40="ja",I40="ja"),AL40,AM40))), IF($E$3="mye",IF(AND(H40="nei",I40="ja"),AN40,IF(AND(H40="nei",I40="nei"),AO40,IF(AND(H40="ja",I40="ja"),AP40,AQ40))))))</f>
        <v>1.0077</v>
      </c>
      <c r="M40" s="95" t="str">
        <f t="shared" si="1"/>
        <v>Dns</v>
      </c>
      <c r="N40" s="96">
        <f t="shared" si="2"/>
        <v>1.5</v>
      </c>
      <c r="O40" s="219">
        <v>96908939</v>
      </c>
      <c r="P40" s="158">
        <v>0.92920000000000003</v>
      </c>
      <c r="Q40" s="158">
        <v>0.73050000000000004</v>
      </c>
      <c r="R40" s="158">
        <v>0.93540000000000001</v>
      </c>
      <c r="S40" s="159">
        <v>1.0365</v>
      </c>
      <c r="T40" s="134">
        <v>0.91349999999999998</v>
      </c>
      <c r="U40" s="134">
        <v>0.73680000000000001</v>
      </c>
      <c r="V40" s="134">
        <v>0.92010000000000003</v>
      </c>
      <c r="W40" s="134">
        <v>1.0004999999999999</v>
      </c>
      <c r="X40" s="135">
        <v>0.89249999999999996</v>
      </c>
      <c r="Y40" s="135">
        <v>0.68389999999999995</v>
      </c>
      <c r="Z40" s="135">
        <v>0.89939999999999998</v>
      </c>
      <c r="AA40" s="135">
        <v>1.0077</v>
      </c>
      <c r="AB40" s="103">
        <f t="shared" si="3"/>
        <v>0.92920000000000003</v>
      </c>
      <c r="AC40" s="104">
        <f t="shared" si="4"/>
        <v>0.89249999999999996</v>
      </c>
      <c r="AD40" s="104">
        <f t="shared" si="5"/>
        <v>0.91349999999999998</v>
      </c>
      <c r="AE40" s="105">
        <f t="shared" si="6"/>
        <v>0.87742009255273345</v>
      </c>
      <c r="AF40" s="106">
        <f t="shared" si="7"/>
        <v>0.73050000000000004</v>
      </c>
      <c r="AG40" s="107">
        <f t="shared" si="8"/>
        <v>0.68389999999999995</v>
      </c>
      <c r="AH40" s="107">
        <f t="shared" si="9"/>
        <v>0.73680000000000001</v>
      </c>
      <c r="AI40" s="105">
        <f t="shared" si="10"/>
        <v>0.68979811088295684</v>
      </c>
      <c r="AJ40" s="106">
        <f t="shared" si="11"/>
        <v>0.93540000000000001</v>
      </c>
      <c r="AK40" s="107">
        <f t="shared" si="12"/>
        <v>0.89939999999999998</v>
      </c>
      <c r="AL40" s="107">
        <f t="shared" si="13"/>
        <v>0.92010000000000003</v>
      </c>
      <c r="AM40" s="105">
        <f t="shared" si="14"/>
        <v>0.88468883899935857</v>
      </c>
      <c r="AN40" s="106">
        <f t="shared" si="15"/>
        <v>1.0365</v>
      </c>
      <c r="AO40" s="107">
        <f t="shared" si="16"/>
        <v>1.0077</v>
      </c>
      <c r="AP40" s="107">
        <f t="shared" si="17"/>
        <v>1.0004999999999999</v>
      </c>
      <c r="AQ40" s="105">
        <f t="shared" si="18"/>
        <v>0.97270028943560061</v>
      </c>
      <c r="AR40" s="90" t="s">
        <v>2</v>
      </c>
      <c r="AS40" s="108" t="s">
        <v>2</v>
      </c>
    </row>
    <row r="42" spans="1:45" ht="15" customHeight="1" x14ac:dyDescent="0.25">
      <c r="C42" s="248" t="s">
        <v>165</v>
      </c>
    </row>
    <row r="43" spans="1:45" ht="15" customHeight="1" x14ac:dyDescent="0.25">
      <c r="C43" s="248" t="s">
        <v>166</v>
      </c>
    </row>
  </sheetData>
  <autoFilter ref="A5:AS40" xr:uid="{63CC3BBF-B5BE-41AA-970B-20BF7157863F}">
    <sortState xmlns:xlrd2="http://schemas.microsoft.com/office/spreadsheetml/2017/richdata2" ref="A6:AS40">
      <sortCondition ref="M5:M40"/>
    </sortState>
  </autoFilter>
  <mergeCells count="4">
    <mergeCell ref="AF3:AI3"/>
    <mergeCell ref="AJ3:AM3"/>
    <mergeCell ref="AN3:AQ3"/>
    <mergeCell ref="D4:E4"/>
  </mergeCells>
  <conditionalFormatting sqref="H6:I31 H33:I40">
    <cfRule type="expression" dxfId="0" priority="1">
      <formula>H6&lt;&gt;AR6</formula>
    </cfRule>
  </conditionalFormatting>
  <dataValidations count="2">
    <dataValidation type="list" allowBlank="1" showInputMessage="1" prompt="Click and enter a value from range '2016'!AC2:AE2" sqref="E3" xr:uid="{81D550B9-E265-41E1-B70D-9C1090063A2F}">
      <formula1>$AF$2:$AH$2</formula1>
    </dataValidation>
    <dataValidation type="list" allowBlank="1" sqref="AR6:AS31 H33:I40 H6:I31 AR33:AS40" xr:uid="{2CAB001A-F975-46B2-AB39-3C122D091772}">
      <formula1>$AF$1:$AG$1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headerFooter>
    <oddFooter>&amp;L_x000D_&amp;1#&amp;"Calibri"&amp;10&amp;K000000 NHN Intern - kan deles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C1E5-C79C-4E1C-9714-6FBF0E704EB8}">
  <dimension ref="A1:AJ52"/>
  <sheetViews>
    <sheetView zoomScaleNormal="100" workbookViewId="0">
      <selection activeCell="W45" sqref="W45"/>
    </sheetView>
  </sheetViews>
  <sheetFormatPr baseColWidth="10" defaultColWidth="15.109375" defaultRowHeight="15" customHeight="1" outlineLevelCol="1" x14ac:dyDescent="0.3"/>
  <cols>
    <col min="1" max="1" width="6.6640625" style="262" customWidth="1"/>
    <col min="2" max="2" width="24.77734375" style="262" bestFit="1" customWidth="1"/>
    <col min="3" max="5" width="11.109375" style="262" customWidth="1"/>
    <col min="6" max="6" width="19.109375" style="262" customWidth="1"/>
    <col min="7" max="7" width="19.21875" style="262" bestFit="1" customWidth="1"/>
    <col min="8" max="8" width="11" style="262" customWidth="1"/>
    <col min="9" max="9" width="6.21875" style="262" customWidth="1" outlineLevel="1"/>
    <col min="10" max="10" width="5.77734375" style="262" customWidth="1" outlineLevel="1"/>
    <col min="11" max="13" width="5.5546875" style="262" customWidth="1" outlineLevel="1"/>
    <col min="14" max="14" width="6.77734375" style="262" customWidth="1" outlineLevel="1"/>
    <col min="15" max="20" width="5.5546875" style="262" customWidth="1" outlineLevel="1"/>
    <col min="21" max="21" width="5.77734375" style="262" customWidth="1" outlineLevel="1"/>
    <col min="22" max="23" width="5.5546875" style="262" customWidth="1" outlineLevel="1"/>
    <col min="24" max="24" width="7.109375" style="262" customWidth="1" outlineLevel="1"/>
    <col min="25" max="25" width="5.5546875" style="262" customWidth="1" outlineLevel="1"/>
    <col min="26" max="26" width="7" style="262" customWidth="1" outlineLevel="1"/>
    <col min="27" max="27" width="3.33203125" style="262" customWidth="1"/>
    <col min="28" max="29" width="5.5546875" style="262" customWidth="1"/>
    <col min="30" max="30" width="6.33203125" style="262" bestFit="1" customWidth="1"/>
    <col min="31" max="35" width="5.5546875" style="262" customWidth="1"/>
    <col min="36" max="36" width="8.109375" style="262" customWidth="1"/>
    <col min="37" max="16384" width="15.109375" style="262"/>
  </cols>
  <sheetData>
    <row r="1" spans="1:36" ht="18.75" customHeight="1" x14ac:dyDescent="0.35">
      <c r="A1" s="254" t="s">
        <v>0</v>
      </c>
      <c r="B1" s="255"/>
      <c r="C1" s="255"/>
      <c r="D1" s="255"/>
      <c r="E1" s="255"/>
      <c r="F1" s="255"/>
      <c r="G1" s="255"/>
      <c r="H1" s="255"/>
      <c r="I1" s="255"/>
      <c r="J1" s="256"/>
      <c r="K1" s="257"/>
      <c r="L1" s="257"/>
      <c r="M1" s="257"/>
      <c r="N1" s="257"/>
      <c r="O1" s="257"/>
      <c r="P1" s="257"/>
      <c r="Q1" s="257"/>
      <c r="R1" s="257"/>
      <c r="S1" s="257"/>
      <c r="T1" s="258"/>
      <c r="U1" s="255"/>
      <c r="V1" s="259"/>
      <c r="W1" s="259"/>
      <c r="X1" s="259"/>
      <c r="Y1" s="259"/>
      <c r="Z1" s="260"/>
      <c r="AA1" s="261"/>
      <c r="AB1" s="261"/>
      <c r="AC1" s="261"/>
      <c r="AD1" s="261"/>
    </row>
    <row r="2" spans="1:36" ht="12.75" customHeight="1" x14ac:dyDescent="0.3">
      <c r="A2" s="263" t="s">
        <v>167</v>
      </c>
      <c r="B2" s="264"/>
      <c r="C2" s="265"/>
      <c r="D2" s="265"/>
      <c r="E2" s="265"/>
      <c r="F2" s="264"/>
      <c r="G2" s="265"/>
      <c r="H2" s="264"/>
      <c r="I2" s="265"/>
      <c r="J2" s="266"/>
      <c r="K2" s="267"/>
      <c r="L2" s="267"/>
      <c r="N2" s="267"/>
      <c r="O2" s="267"/>
      <c r="P2" s="267"/>
      <c r="Q2" s="268" t="s">
        <v>168</v>
      </c>
      <c r="R2" s="267"/>
      <c r="S2" s="267"/>
      <c r="T2" s="269"/>
      <c r="U2" s="265"/>
      <c r="V2" s="270"/>
      <c r="W2" s="270"/>
      <c r="X2" s="270"/>
      <c r="Y2" s="270"/>
      <c r="Z2" s="260"/>
      <c r="AA2" s="271"/>
      <c r="AB2" s="271"/>
      <c r="AC2" s="271"/>
      <c r="AD2" s="271"/>
      <c r="AE2" s="272" t="s">
        <v>169</v>
      </c>
    </row>
    <row r="3" spans="1:36" ht="13.5" customHeight="1" x14ac:dyDescent="0.3">
      <c r="A3" s="273"/>
      <c r="B3" s="273"/>
      <c r="C3" s="273"/>
      <c r="D3" s="273"/>
      <c r="E3" s="273"/>
      <c r="F3" s="273"/>
      <c r="G3" s="273"/>
      <c r="H3" s="273"/>
      <c r="I3" s="273"/>
      <c r="J3" s="274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0"/>
      <c r="W3" s="270"/>
      <c r="X3" s="270"/>
      <c r="Y3" s="270"/>
      <c r="Z3" s="260"/>
      <c r="AA3" s="271"/>
      <c r="AB3" s="271"/>
      <c r="AC3" s="271"/>
      <c r="AD3" s="271"/>
    </row>
    <row r="4" spans="1:36" ht="13.5" customHeight="1" x14ac:dyDescent="0.3">
      <c r="A4" s="275" t="s">
        <v>170</v>
      </c>
      <c r="B4" s="275" t="s">
        <v>23</v>
      </c>
      <c r="C4" s="275" t="s">
        <v>24</v>
      </c>
      <c r="D4" s="331" t="s">
        <v>25</v>
      </c>
      <c r="E4" s="332"/>
      <c r="F4" s="275" t="s">
        <v>26</v>
      </c>
      <c r="G4" s="275" t="s">
        <v>27</v>
      </c>
      <c r="H4" s="275" t="s">
        <v>171</v>
      </c>
      <c r="I4" s="276" t="s">
        <v>172</v>
      </c>
      <c r="J4" s="276" t="s">
        <v>173</v>
      </c>
      <c r="K4" s="276" t="s">
        <v>174</v>
      </c>
      <c r="L4" s="276" t="s">
        <v>175</v>
      </c>
      <c r="M4" s="277" t="s">
        <v>176</v>
      </c>
      <c r="N4" s="276" t="s">
        <v>177</v>
      </c>
      <c r="O4" s="276" t="s">
        <v>178</v>
      </c>
      <c r="P4" s="276" t="s">
        <v>179</v>
      </c>
      <c r="Q4" s="278"/>
      <c r="R4" s="276" t="s">
        <v>180</v>
      </c>
      <c r="S4" s="276" t="s">
        <v>181</v>
      </c>
      <c r="T4" s="276" t="s">
        <v>182</v>
      </c>
      <c r="U4" s="279" t="s">
        <v>183</v>
      </c>
      <c r="V4" s="280" t="s">
        <v>184</v>
      </c>
      <c r="W4" s="276" t="s">
        <v>185</v>
      </c>
      <c r="X4" s="280" t="s">
        <v>186</v>
      </c>
      <c r="Y4" s="280" t="s">
        <v>187</v>
      </c>
      <c r="Z4" s="280" t="s">
        <v>188</v>
      </c>
      <c r="AA4" s="271"/>
      <c r="AB4" s="281">
        <v>1</v>
      </c>
      <c r="AC4" s="281">
        <v>2</v>
      </c>
      <c r="AD4" s="281">
        <v>3</v>
      </c>
      <c r="AE4" s="281">
        <v>4</v>
      </c>
      <c r="AF4" s="281">
        <v>5</v>
      </c>
      <c r="AG4" s="281">
        <v>6</v>
      </c>
      <c r="AH4" s="281">
        <v>7</v>
      </c>
      <c r="AI4" s="281">
        <v>8</v>
      </c>
      <c r="AJ4" s="282" t="s">
        <v>188</v>
      </c>
    </row>
    <row r="5" spans="1:36" ht="13.5" customHeight="1" x14ac:dyDescent="0.3">
      <c r="A5" s="275"/>
      <c r="B5" s="283"/>
      <c r="C5" s="283"/>
      <c r="D5" s="283"/>
      <c r="E5" s="283"/>
      <c r="F5" s="283"/>
      <c r="G5" s="283"/>
      <c r="H5" s="283"/>
      <c r="I5" s="276"/>
      <c r="J5" s="276"/>
      <c r="K5" s="276"/>
      <c r="L5" s="284"/>
      <c r="M5" s="280"/>
      <c r="N5" s="276"/>
      <c r="O5" s="276"/>
      <c r="P5" s="276"/>
      <c r="Q5" s="278"/>
      <c r="R5" s="276"/>
      <c r="S5" s="276"/>
      <c r="T5" s="276"/>
      <c r="U5" s="279"/>
      <c r="V5" s="280"/>
      <c r="W5" s="276"/>
      <c r="X5" s="280"/>
      <c r="Y5" s="280"/>
      <c r="Z5" s="280"/>
      <c r="AA5" s="271"/>
      <c r="AB5" s="285"/>
      <c r="AC5" s="285"/>
      <c r="AD5" s="285"/>
      <c r="AE5" s="285"/>
      <c r="AF5" s="285"/>
      <c r="AG5" s="285"/>
      <c r="AH5" s="285"/>
      <c r="AI5" s="285"/>
      <c r="AJ5" s="286"/>
    </row>
    <row r="6" spans="1:36" s="270" customFormat="1" ht="13.35" customHeight="1" x14ac:dyDescent="0.25">
      <c r="A6" s="285">
        <f t="shared" ref="A6:A38" si="0">ROW(A1)</f>
        <v>1</v>
      </c>
      <c r="B6" s="85" t="s">
        <v>59</v>
      </c>
      <c r="C6" s="86" t="s">
        <v>60</v>
      </c>
      <c r="D6" s="87" t="s">
        <v>56</v>
      </c>
      <c r="E6" s="88">
        <v>70</v>
      </c>
      <c r="F6" s="125" t="s">
        <v>61</v>
      </c>
      <c r="G6" s="86" t="s">
        <v>62</v>
      </c>
      <c r="H6" s="92" t="s">
        <v>189</v>
      </c>
      <c r="I6" s="287">
        <f>IF(ISNA(VLOOKUP($E6,[1]Vår_1!$E$6:$N$37, 10, FALSE)) = TRUE, 1.5, VLOOKUP($E6,[1]Vår_1!$E$6:$N$37, 10, FALSE))</f>
        <v>5.2631578947368418E-2</v>
      </c>
      <c r="J6" s="287">
        <f>IF(ISNA(VLOOKUP($E6,[1]Vår_2!$E$6:$N$43, 10, FALSE)) = TRUE, 1.5, VLOOKUP($E6,[1]Vår_2!$E$6:$N$43, 10, FALSE))</f>
        <v>0.15</v>
      </c>
      <c r="K6" s="287">
        <f>IF(ISNA(VLOOKUP($E6,[1]Vår_3!$E$6:$N$43, 10, FALSE)) = TRUE, 1.5, VLOOKUP($E6,[1]Vår_3!$E$6:$N$43, 10, FALSE))</f>
        <v>4.3478260869565216E-2</v>
      </c>
      <c r="L6" s="287">
        <f>IF(ISNA(VLOOKUP($E6,[1]Vår_4!$E$6:$N$43, 10, FALSE)) = TRUE, 1.5, VLOOKUP($E6,[1]Vår_4!$E$6:$N$43, 10, FALSE))</f>
        <v>0.16666666666666666</v>
      </c>
      <c r="M6" s="287"/>
      <c r="N6" s="287"/>
      <c r="O6" s="287"/>
      <c r="P6" s="287"/>
      <c r="Q6" s="288"/>
      <c r="R6" s="287"/>
      <c r="S6" s="287"/>
      <c r="T6" s="287"/>
      <c r="U6" s="287"/>
      <c r="V6" s="287"/>
      <c r="W6" s="287"/>
      <c r="X6" s="287"/>
      <c r="Y6" s="287"/>
      <c r="Z6" s="289">
        <f t="shared" ref="Z6:Z39" si="1">SUM(I6:Y6)</f>
        <v>0.41277650648360031</v>
      </c>
      <c r="AB6" s="289">
        <f t="shared" ref="AB6:AB39" si="2">SMALL(I6:Y6,1)</f>
        <v>4.3478260869565216E-2</v>
      </c>
      <c r="AC6" s="289">
        <f t="shared" ref="AC6:AC39" si="3">SMALL(I6:Y6,2)</f>
        <v>5.2631578947368418E-2</v>
      </c>
      <c r="AD6" s="289">
        <f t="shared" ref="AD6:AD39" si="4">SMALL(I6:Y6,3)</f>
        <v>0.15</v>
      </c>
      <c r="AE6" s="289">
        <f t="shared" ref="AE6:AE39" si="5">SMALL(I6:Y6,4)</f>
        <v>0.16666666666666666</v>
      </c>
      <c r="AF6" s="289" t="e">
        <f t="shared" ref="AF6:AF39" si="6">SMALL(I6:Y6,5)</f>
        <v>#NUM!</v>
      </c>
      <c r="AG6" s="289" t="e">
        <f t="shared" ref="AG6:AG39" si="7">SMALL(I6:Y6,6)</f>
        <v>#NUM!</v>
      </c>
      <c r="AH6" s="289" t="e">
        <f t="shared" ref="AH6:AH39" si="8">SMALL(I6:Y6,7)</f>
        <v>#NUM!</v>
      </c>
      <c r="AI6" s="290" t="e">
        <f t="shared" ref="AI6:AI39" si="9">SMALL(I6:Y6,8)</f>
        <v>#NUM!</v>
      </c>
      <c r="AJ6" s="291" t="e">
        <f t="shared" ref="AJ6:AJ39" si="10">SUM(AB6:AI6)</f>
        <v>#NUM!</v>
      </c>
    </row>
    <row r="7" spans="1:36" s="270" customFormat="1" ht="13.35" customHeight="1" x14ac:dyDescent="0.25">
      <c r="A7" s="285">
        <f t="shared" si="0"/>
        <v>2</v>
      </c>
      <c r="B7" s="109" t="s">
        <v>54</v>
      </c>
      <c r="C7" s="110" t="s">
        <v>55</v>
      </c>
      <c r="D7" s="111" t="s">
        <v>56</v>
      </c>
      <c r="E7" s="112">
        <v>63</v>
      </c>
      <c r="F7" s="109" t="s">
        <v>57</v>
      </c>
      <c r="G7" s="138" t="s">
        <v>58</v>
      </c>
      <c r="H7" s="92" t="s">
        <v>189</v>
      </c>
      <c r="I7" s="287">
        <f>IF(ISNA(VLOOKUP($E7,[1]Vår_1!$E$6:$N$37, 10, FALSE)) = TRUE, 1.5, VLOOKUP($E7,[1]Vår_1!$E$6:$N$37, 10, FALSE))</f>
        <v>1.5</v>
      </c>
      <c r="J7" s="287">
        <f>IF(ISNA(VLOOKUP($E7,[1]Vår_2!$E$6:$N$43, 10, FALSE)) = TRUE, 1.5, VLOOKUP($E7,[1]Vår_2!$E$6:$N$43, 10, FALSE))</f>
        <v>0.25</v>
      </c>
      <c r="K7" s="287">
        <f>IF(ISNA(VLOOKUP($E7,[1]Vår_3!$E$6:$N$43, 10, FALSE)) = TRUE, 1.5, VLOOKUP($E7,[1]Vår_3!$E$6:$N$43, 10, FALSE))</f>
        <v>0.2608695652173913</v>
      </c>
      <c r="L7" s="287">
        <f>IF(ISNA(VLOOKUP($E7,[1]Vår_4!$E$6:$N$43, 10, FALSE)) = TRUE, 1.5, VLOOKUP($E7,[1]Vår_4!$E$6:$N$43, 10, FALSE))</f>
        <v>8.3333333333333329E-2</v>
      </c>
      <c r="M7" s="287"/>
      <c r="N7" s="287"/>
      <c r="O7" s="287"/>
      <c r="P7" s="287"/>
      <c r="Q7" s="288"/>
      <c r="R7" s="287"/>
      <c r="S7" s="287"/>
      <c r="T7" s="287"/>
      <c r="U7" s="287"/>
      <c r="V7" s="287"/>
      <c r="W7" s="287"/>
      <c r="X7" s="287"/>
      <c r="Y7" s="287"/>
      <c r="Z7" s="289">
        <f t="shared" si="1"/>
        <v>2.0942028985507246</v>
      </c>
      <c r="AB7" s="289">
        <f t="shared" si="2"/>
        <v>8.3333333333333329E-2</v>
      </c>
      <c r="AC7" s="289">
        <f t="shared" si="3"/>
        <v>0.25</v>
      </c>
      <c r="AD7" s="289">
        <f t="shared" si="4"/>
        <v>0.2608695652173913</v>
      </c>
      <c r="AE7" s="289">
        <f t="shared" si="5"/>
        <v>1.5</v>
      </c>
      <c r="AF7" s="289" t="e">
        <f t="shared" si="6"/>
        <v>#NUM!</v>
      </c>
      <c r="AG7" s="289" t="e">
        <f t="shared" si="7"/>
        <v>#NUM!</v>
      </c>
      <c r="AH7" s="289" t="e">
        <f t="shared" si="8"/>
        <v>#NUM!</v>
      </c>
      <c r="AI7" s="290" t="e">
        <f t="shared" si="9"/>
        <v>#NUM!</v>
      </c>
      <c r="AJ7" s="291" t="e">
        <f t="shared" si="10"/>
        <v>#NUM!</v>
      </c>
    </row>
    <row r="8" spans="1:36" s="270" customFormat="1" ht="13.2" x14ac:dyDescent="0.25">
      <c r="A8" s="285">
        <f t="shared" si="0"/>
        <v>3</v>
      </c>
      <c r="B8" s="139" t="s">
        <v>78</v>
      </c>
      <c r="C8" s="140" t="s">
        <v>60</v>
      </c>
      <c r="D8" s="141" t="s">
        <v>56</v>
      </c>
      <c r="E8" s="292">
        <v>11172</v>
      </c>
      <c r="F8" s="139" t="s">
        <v>79</v>
      </c>
      <c r="G8" s="293" t="s">
        <v>80</v>
      </c>
      <c r="H8" s="118" t="s">
        <v>190</v>
      </c>
      <c r="I8" s="287">
        <f>IF(ISNA(VLOOKUP($E8,[1]Vår_1!$E$6:$N$37, 10, FALSE)) = TRUE, 1.5, VLOOKUP($E8,[1]Vår_1!$E$6:$N$37, 10, FALSE))</f>
        <v>0.42105263157894735</v>
      </c>
      <c r="J8" s="287">
        <f>IF(ISNA(VLOOKUP($E8,[1]Vår_2!$E$6:$N$43, 10, FALSE)) = TRUE, 1.5, VLOOKUP($E8,[1]Vår_2!$E$6:$N$43, 10, FALSE))</f>
        <v>0.05</v>
      </c>
      <c r="K8" s="287">
        <f>IF(ISNA(VLOOKUP($E8,[1]Vår_3!$E$6:$N$43, 10, FALSE)) = TRUE, 1.5, VLOOKUP($E8,[1]Vår_3!$E$6:$N$43, 10, FALSE))</f>
        <v>0.95652173913043481</v>
      </c>
      <c r="L8" s="287">
        <f>IF(ISNA(VLOOKUP($E8,[1]Vår_4!$E$6:$N$43, 10, FALSE)) = TRUE, 1.5, VLOOKUP($E8,[1]Vår_4!$E$6:$N$43, 10, FALSE))</f>
        <v>0.66666666666666663</v>
      </c>
      <c r="M8" s="287"/>
      <c r="N8" s="287"/>
      <c r="O8" s="287"/>
      <c r="P8" s="287"/>
      <c r="Q8" s="288"/>
      <c r="R8" s="287"/>
      <c r="S8" s="287"/>
      <c r="T8" s="287"/>
      <c r="U8" s="287"/>
      <c r="V8" s="287"/>
      <c r="W8" s="287"/>
      <c r="X8" s="287"/>
      <c r="Y8" s="287"/>
      <c r="Z8" s="289">
        <f t="shared" si="1"/>
        <v>2.0942410373760487</v>
      </c>
      <c r="AB8" s="289">
        <f t="shared" si="2"/>
        <v>0.05</v>
      </c>
      <c r="AC8" s="289">
        <f t="shared" si="3"/>
        <v>0.42105263157894735</v>
      </c>
      <c r="AD8" s="289">
        <f t="shared" si="4"/>
        <v>0.66666666666666663</v>
      </c>
      <c r="AE8" s="289">
        <f t="shared" si="5"/>
        <v>0.95652173913043481</v>
      </c>
      <c r="AF8" s="289" t="e">
        <f t="shared" si="6"/>
        <v>#NUM!</v>
      </c>
      <c r="AG8" s="289" t="e">
        <f t="shared" si="7"/>
        <v>#NUM!</v>
      </c>
      <c r="AH8" s="289" t="e">
        <f t="shared" si="8"/>
        <v>#NUM!</v>
      </c>
      <c r="AI8" s="290" t="e">
        <f t="shared" si="9"/>
        <v>#NUM!</v>
      </c>
      <c r="AJ8" s="291" t="e">
        <f t="shared" si="10"/>
        <v>#NUM!</v>
      </c>
    </row>
    <row r="9" spans="1:36" s="270" customFormat="1" ht="13.2" x14ac:dyDescent="0.25">
      <c r="A9" s="285">
        <f t="shared" si="0"/>
        <v>4</v>
      </c>
      <c r="B9" s="125" t="s">
        <v>92</v>
      </c>
      <c r="C9" s="168" t="s">
        <v>55</v>
      </c>
      <c r="D9" s="169" t="s">
        <v>56</v>
      </c>
      <c r="E9" s="168">
        <v>22</v>
      </c>
      <c r="F9" s="170" t="s">
        <v>70</v>
      </c>
      <c r="G9" s="89" t="s">
        <v>93</v>
      </c>
      <c r="H9" s="92" t="s">
        <v>189</v>
      </c>
      <c r="I9" s="287">
        <f>IF(ISNA(VLOOKUP($E9,[1]Vår_1!$E$6:$N$37, 10, FALSE)) = TRUE, 1.5, VLOOKUP($E9,[1]Vår_1!$E$6:$N$37, 10, FALSE))</f>
        <v>0.26315789473684209</v>
      </c>
      <c r="J9" s="287">
        <f>IF(ISNA(VLOOKUP($E9,[1]Vår_2!$E$6:$N$43, 10, FALSE)) = TRUE, 1.5, VLOOKUP($E9,[1]Vår_2!$E$6:$N$43, 10, FALSE))</f>
        <v>0.35</v>
      </c>
      <c r="K9" s="287">
        <f>IF(ISNA(VLOOKUP($E9,[1]Vår_3!$E$6:$N$43, 10, FALSE)) = TRUE, 1.5, VLOOKUP($E9,[1]Vår_3!$E$6:$N$43, 10, FALSE))</f>
        <v>8.6956521739130432E-2</v>
      </c>
      <c r="L9" s="287">
        <f>IF(ISNA(VLOOKUP($E9,[1]Vår_4!$E$6:$N$43, 10, FALSE)) = TRUE, 1.5, VLOOKUP($E9,[1]Vår_4!$E$6:$N$43, 10, FALSE))</f>
        <v>1.5</v>
      </c>
      <c r="M9" s="287"/>
      <c r="N9" s="287"/>
      <c r="O9" s="287"/>
      <c r="P9" s="287"/>
      <c r="Q9" s="288"/>
      <c r="R9" s="287"/>
      <c r="S9" s="287"/>
      <c r="T9" s="287"/>
      <c r="U9" s="287"/>
      <c r="V9" s="287"/>
      <c r="W9" s="287"/>
      <c r="X9" s="287"/>
      <c r="Y9" s="287"/>
      <c r="Z9" s="289">
        <f t="shared" si="1"/>
        <v>2.2001144164759725</v>
      </c>
      <c r="AB9" s="289">
        <f t="shared" si="2"/>
        <v>8.6956521739130432E-2</v>
      </c>
      <c r="AC9" s="289">
        <f t="shared" si="3"/>
        <v>0.26315789473684209</v>
      </c>
      <c r="AD9" s="289">
        <f t="shared" si="4"/>
        <v>0.35</v>
      </c>
      <c r="AE9" s="289">
        <f t="shared" si="5"/>
        <v>1.5</v>
      </c>
      <c r="AF9" s="289" t="e">
        <f t="shared" si="6"/>
        <v>#NUM!</v>
      </c>
      <c r="AG9" s="289" t="e">
        <f t="shared" si="7"/>
        <v>#NUM!</v>
      </c>
      <c r="AH9" s="289" t="e">
        <f t="shared" si="8"/>
        <v>#NUM!</v>
      </c>
      <c r="AI9" s="290" t="e">
        <f t="shared" si="9"/>
        <v>#NUM!</v>
      </c>
      <c r="AJ9" s="291" t="e">
        <f t="shared" si="10"/>
        <v>#NUM!</v>
      </c>
    </row>
    <row r="10" spans="1:36" s="270" customFormat="1" ht="13.2" x14ac:dyDescent="0.25">
      <c r="A10" s="285">
        <f t="shared" si="0"/>
        <v>5</v>
      </c>
      <c r="B10" s="109" t="s">
        <v>81</v>
      </c>
      <c r="C10" s="110" t="s">
        <v>60</v>
      </c>
      <c r="D10" s="111" t="s">
        <v>56</v>
      </c>
      <c r="E10" s="112">
        <v>7055</v>
      </c>
      <c r="F10" s="109" t="s">
        <v>82</v>
      </c>
      <c r="G10" s="138" t="s">
        <v>83</v>
      </c>
      <c r="H10" s="92" t="s">
        <v>189</v>
      </c>
      <c r="I10" s="287">
        <f>IF(ISNA(VLOOKUP($E10,[1]Vår_1!$E$6:$N$37, 10, FALSE)) = TRUE, 1.5, VLOOKUP($E10,[1]Vår_1!$E$6:$N$37, 10, FALSE))</f>
        <v>0.31578947368421051</v>
      </c>
      <c r="J10" s="287">
        <f>IF(ISNA(VLOOKUP($E10,[1]Vår_2!$E$6:$N$43, 10, FALSE)) = TRUE, 1.5, VLOOKUP($E10,[1]Vår_2!$E$6:$N$43, 10, FALSE))</f>
        <v>0.7</v>
      </c>
      <c r="K10" s="287">
        <f>IF(ISNA(VLOOKUP($E10,[1]Vår_3!$E$6:$N$43, 10, FALSE)) = TRUE, 1.5, VLOOKUP($E10,[1]Vår_3!$E$6:$N$43, 10, FALSE))</f>
        <v>0.43478260869565216</v>
      </c>
      <c r="L10" s="287">
        <f>IF(ISNA(VLOOKUP($E10,[1]Vår_4!$E$6:$N$43, 10, FALSE)) = TRUE, 1.5, VLOOKUP($E10,[1]Vår_4!$E$6:$N$43, 10, FALSE))</f>
        <v>0.75</v>
      </c>
      <c r="M10" s="287"/>
      <c r="N10" s="287"/>
      <c r="O10" s="287"/>
      <c r="P10" s="287"/>
      <c r="Q10" s="288"/>
      <c r="R10" s="287"/>
      <c r="S10" s="287"/>
      <c r="T10" s="287"/>
      <c r="U10" s="287"/>
      <c r="V10" s="287"/>
      <c r="W10" s="287"/>
      <c r="X10" s="287"/>
      <c r="Y10" s="287"/>
      <c r="Z10" s="289">
        <f t="shared" si="1"/>
        <v>2.2005720823798622</v>
      </c>
      <c r="AB10" s="289">
        <f t="shared" si="2"/>
        <v>0.31578947368421051</v>
      </c>
      <c r="AC10" s="289">
        <f t="shared" si="3"/>
        <v>0.43478260869565216</v>
      </c>
      <c r="AD10" s="289">
        <f t="shared" si="4"/>
        <v>0.7</v>
      </c>
      <c r="AE10" s="289">
        <f t="shared" si="5"/>
        <v>0.75</v>
      </c>
      <c r="AF10" s="289" t="e">
        <f t="shared" si="6"/>
        <v>#NUM!</v>
      </c>
      <c r="AG10" s="289" t="e">
        <f t="shared" si="7"/>
        <v>#NUM!</v>
      </c>
      <c r="AH10" s="289" t="e">
        <f t="shared" si="8"/>
        <v>#NUM!</v>
      </c>
      <c r="AI10" s="290" t="e">
        <f t="shared" si="9"/>
        <v>#NUM!</v>
      </c>
      <c r="AJ10" s="291" t="e">
        <f t="shared" si="10"/>
        <v>#NUM!</v>
      </c>
    </row>
    <row r="11" spans="1:36" s="270" customFormat="1" ht="13.2" x14ac:dyDescent="0.25">
      <c r="A11" s="285">
        <f t="shared" si="0"/>
        <v>6</v>
      </c>
      <c r="B11" s="294" t="s">
        <v>152</v>
      </c>
      <c r="C11" s="295" t="s">
        <v>55</v>
      </c>
      <c r="D11" s="296" t="s">
        <v>56</v>
      </c>
      <c r="E11" s="295">
        <v>9727</v>
      </c>
      <c r="F11" s="294" t="s">
        <v>153</v>
      </c>
      <c r="G11" s="131" t="s">
        <v>154</v>
      </c>
      <c r="H11" s="92" t="s">
        <v>189</v>
      </c>
      <c r="I11" s="287">
        <f>IF(ISNA(VLOOKUP($E11,[1]Vår_1!$E$6:$N$37, 10, FALSE)) = TRUE, 1.5, VLOOKUP($E11,[1]Vår_1!$E$6:$N$37, 10, FALSE))</f>
        <v>0.21052631578947367</v>
      </c>
      <c r="J11" s="287">
        <f>IF(ISNA(VLOOKUP($E11,[1]Vår_2!$E$6:$N$43, 10, FALSE)) = TRUE, 1.5, VLOOKUP($E11,[1]Vår_2!$E$6:$N$43, 10, FALSE))</f>
        <v>0.3</v>
      </c>
      <c r="K11" s="287">
        <f>IF(ISNA(VLOOKUP($E11,[1]Vår_3!$E$6:$N$43, 10, FALSE)) = TRUE, 1.5, VLOOKUP($E11,[1]Vår_3!$E$6:$N$43, 10, FALSE))</f>
        <v>0.21739130434782608</v>
      </c>
      <c r="L11" s="287">
        <f>IF(ISNA(VLOOKUP($E11,[1]Vår_4!$E$6:$N$43, 10, FALSE)) = TRUE, 1.5, VLOOKUP($E11,[1]Vår_4!$E$6:$N$43, 10, FALSE))</f>
        <v>1.5</v>
      </c>
      <c r="M11" s="287"/>
      <c r="N11" s="287"/>
      <c r="O11" s="287"/>
      <c r="P11" s="287"/>
      <c r="Q11" s="288"/>
      <c r="R11" s="287"/>
      <c r="S11" s="287"/>
      <c r="T11" s="287"/>
      <c r="U11" s="287"/>
      <c r="V11" s="287"/>
      <c r="W11" s="287"/>
      <c r="X11" s="287"/>
      <c r="Y11" s="287"/>
      <c r="Z11" s="289">
        <f t="shared" si="1"/>
        <v>2.2279176201372999</v>
      </c>
      <c r="AB11" s="289">
        <f t="shared" si="2"/>
        <v>0.21052631578947367</v>
      </c>
      <c r="AC11" s="289">
        <f t="shared" si="3"/>
        <v>0.21739130434782608</v>
      </c>
      <c r="AD11" s="289">
        <f t="shared" si="4"/>
        <v>0.3</v>
      </c>
      <c r="AE11" s="289">
        <f t="shared" si="5"/>
        <v>1.5</v>
      </c>
      <c r="AF11" s="289" t="e">
        <f t="shared" si="6"/>
        <v>#NUM!</v>
      </c>
      <c r="AG11" s="289" t="e">
        <f t="shared" si="7"/>
        <v>#NUM!</v>
      </c>
      <c r="AH11" s="289" t="e">
        <f t="shared" si="8"/>
        <v>#NUM!</v>
      </c>
      <c r="AI11" s="290" t="e">
        <f t="shared" si="9"/>
        <v>#NUM!</v>
      </c>
      <c r="AJ11" s="291" t="e">
        <f t="shared" si="10"/>
        <v>#NUM!</v>
      </c>
    </row>
    <row r="12" spans="1:36" s="270" customFormat="1" ht="13.2" x14ac:dyDescent="0.25">
      <c r="A12" s="285">
        <f t="shared" si="0"/>
        <v>7</v>
      </c>
      <c r="B12" s="109" t="s">
        <v>161</v>
      </c>
      <c r="C12" s="110" t="s">
        <v>55</v>
      </c>
      <c r="D12" s="111" t="s">
        <v>56</v>
      </c>
      <c r="E12" s="112">
        <v>105</v>
      </c>
      <c r="F12" s="109" t="s">
        <v>61</v>
      </c>
      <c r="G12" s="136" t="s">
        <v>162</v>
      </c>
      <c r="H12" s="92" t="s">
        <v>189</v>
      </c>
      <c r="I12" s="287">
        <f>IF(ISNA(VLOOKUP($E12,[1]Vår_1!$E$6:$N$37, 10, FALSE)) = TRUE, 1.5, VLOOKUP($E12,[1]Vår_1!$E$6:$N$37, 10, FALSE))</f>
        <v>0.15789473684210525</v>
      </c>
      <c r="J12" s="287">
        <f>IF(ISNA(VLOOKUP($E12,[1]Vår_2!$E$6:$N$43, 10, FALSE)) = TRUE, 1.5, VLOOKUP($E12,[1]Vår_2!$E$6:$N$43, 10, FALSE))</f>
        <v>0.45</v>
      </c>
      <c r="K12" s="287">
        <f>IF(ISNA(VLOOKUP($E12,[1]Vår_3!$E$6:$N$43, 10, FALSE)) = TRUE, 1.5, VLOOKUP($E12,[1]Vår_3!$E$6:$N$43, 10, FALSE))</f>
        <v>0.13043478260869565</v>
      </c>
      <c r="L12" s="287">
        <f>IF(ISNA(VLOOKUP($E12,[1]Vår_4!$E$6:$N$43, 10, FALSE)) = TRUE, 1.5, VLOOKUP($E12,[1]Vår_4!$E$6:$N$43, 10, FALSE))</f>
        <v>1.5</v>
      </c>
      <c r="M12" s="287"/>
      <c r="N12" s="287"/>
      <c r="O12" s="287"/>
      <c r="P12" s="287"/>
      <c r="Q12" s="288"/>
      <c r="R12" s="287"/>
      <c r="S12" s="287"/>
      <c r="T12" s="287"/>
      <c r="U12" s="287"/>
      <c r="V12" s="287"/>
      <c r="W12" s="287"/>
      <c r="X12" s="287"/>
      <c r="Y12" s="287"/>
      <c r="Z12" s="289">
        <f t="shared" si="1"/>
        <v>2.2383295194508008</v>
      </c>
      <c r="AB12" s="289">
        <f t="shared" si="2"/>
        <v>0.13043478260869565</v>
      </c>
      <c r="AC12" s="289">
        <f t="shared" si="3"/>
        <v>0.15789473684210525</v>
      </c>
      <c r="AD12" s="289">
        <f t="shared" si="4"/>
        <v>0.45</v>
      </c>
      <c r="AE12" s="289">
        <f t="shared" si="5"/>
        <v>1.5</v>
      </c>
      <c r="AF12" s="289" t="e">
        <f t="shared" si="6"/>
        <v>#NUM!</v>
      </c>
      <c r="AG12" s="289" t="e">
        <f t="shared" si="7"/>
        <v>#NUM!</v>
      </c>
      <c r="AH12" s="289" t="e">
        <f t="shared" si="8"/>
        <v>#NUM!</v>
      </c>
      <c r="AI12" s="290" t="e">
        <f t="shared" si="9"/>
        <v>#NUM!</v>
      </c>
      <c r="AJ12" s="291" t="e">
        <f t="shared" si="10"/>
        <v>#NUM!</v>
      </c>
    </row>
    <row r="13" spans="1:36" s="270" customFormat="1" ht="13.05" customHeight="1" x14ac:dyDescent="0.25">
      <c r="A13" s="285">
        <f t="shared" si="0"/>
        <v>8</v>
      </c>
      <c r="B13" s="125" t="s">
        <v>109</v>
      </c>
      <c r="C13" s="168" t="s">
        <v>55</v>
      </c>
      <c r="D13" s="87" t="s">
        <v>56</v>
      </c>
      <c r="E13" s="88">
        <v>26</v>
      </c>
      <c r="F13" s="85" t="s">
        <v>110</v>
      </c>
      <c r="G13" s="89" t="s">
        <v>111</v>
      </c>
      <c r="H13" s="118" t="s">
        <v>190</v>
      </c>
      <c r="I13" s="287">
        <f>IF(ISNA(VLOOKUP($E13,[1]Vår_1!$E$6:$N$37, 10, FALSE)) = TRUE, 1.5, VLOOKUP($E13,[1]Vår_1!$E$6:$N$37, 10, FALSE))</f>
        <v>0.36842105263157893</v>
      </c>
      <c r="J13" s="287">
        <f>IF(ISNA(VLOOKUP($E13,[1]Vår_2!$E$6:$N$43, 10, FALSE)) = TRUE, 1.5, VLOOKUP($E13,[1]Vår_2!$E$6:$N$43, 10, FALSE))</f>
        <v>0.1</v>
      </c>
      <c r="K13" s="287">
        <f>IF(ISNA(VLOOKUP($E13,[1]Vår_3!$E$6:$N$43, 10, FALSE)) = TRUE, 1.5, VLOOKUP($E13,[1]Vår_3!$E$6:$N$43, 10, FALSE))</f>
        <v>0.39130434782608697</v>
      </c>
      <c r="L13" s="287">
        <f>IF(ISNA(VLOOKUP($E13,[1]Vår_4!$E$6:$N$43, 10, FALSE)) = TRUE, 1.5, VLOOKUP($E13,[1]Vår_4!$E$6:$N$43, 10, FALSE))</f>
        <v>1.5</v>
      </c>
      <c r="M13" s="287"/>
      <c r="N13" s="287"/>
      <c r="O13" s="287"/>
      <c r="P13" s="287"/>
      <c r="Q13" s="288"/>
      <c r="R13" s="287"/>
      <c r="S13" s="287"/>
      <c r="T13" s="287"/>
      <c r="U13" s="287"/>
      <c r="V13" s="287"/>
      <c r="W13" s="287"/>
      <c r="X13" s="287"/>
      <c r="Y13" s="287"/>
      <c r="Z13" s="289">
        <f t="shared" si="1"/>
        <v>2.3597254004576662</v>
      </c>
      <c r="AB13" s="289">
        <f t="shared" si="2"/>
        <v>0.1</v>
      </c>
      <c r="AC13" s="289">
        <f t="shared" si="3"/>
        <v>0.36842105263157893</v>
      </c>
      <c r="AD13" s="289">
        <f t="shared" si="4"/>
        <v>0.39130434782608697</v>
      </c>
      <c r="AE13" s="289">
        <f t="shared" si="5"/>
        <v>1.5</v>
      </c>
      <c r="AF13" s="289" t="e">
        <f t="shared" si="6"/>
        <v>#NUM!</v>
      </c>
      <c r="AG13" s="289" t="e">
        <f t="shared" si="7"/>
        <v>#NUM!</v>
      </c>
      <c r="AH13" s="289" t="e">
        <f t="shared" si="8"/>
        <v>#NUM!</v>
      </c>
      <c r="AI13" s="290" t="e">
        <f t="shared" si="9"/>
        <v>#NUM!</v>
      </c>
      <c r="AJ13" s="291" t="e">
        <f t="shared" si="10"/>
        <v>#NUM!</v>
      </c>
    </row>
    <row r="14" spans="1:36" s="270" customFormat="1" ht="13.2" x14ac:dyDescent="0.25">
      <c r="A14" s="285">
        <f t="shared" si="0"/>
        <v>9</v>
      </c>
      <c r="B14" s="109" t="s">
        <v>72</v>
      </c>
      <c r="C14" s="110" t="s">
        <v>60</v>
      </c>
      <c r="D14" s="111" t="s">
        <v>56</v>
      </c>
      <c r="E14" s="112">
        <v>88</v>
      </c>
      <c r="F14" s="109" t="s">
        <v>73</v>
      </c>
      <c r="G14" s="136" t="s">
        <v>74</v>
      </c>
      <c r="H14" s="118" t="s">
        <v>190</v>
      </c>
      <c r="I14" s="287">
        <f>IF(ISNA(VLOOKUP($E14,[1]Vår_1!$E$6:$N$37, 10, FALSE)) = TRUE, 1.5, VLOOKUP($E14,[1]Vår_1!$E$6:$N$37, 10, FALSE))</f>
        <v>0.78947368421052633</v>
      </c>
      <c r="J14" s="287">
        <f>IF(ISNA(VLOOKUP($E14,[1]Vår_2!$E$6:$N$43, 10, FALSE)) = TRUE, 1.5, VLOOKUP($E14,[1]Vår_2!$E$6:$N$43, 10, FALSE))</f>
        <v>0.55000000000000004</v>
      </c>
      <c r="K14" s="287">
        <f>IF(ISNA(VLOOKUP($E14,[1]Vår_3!$E$6:$N$43, 10, FALSE)) = TRUE, 1.5, VLOOKUP($E14,[1]Vår_3!$E$6:$N$43, 10, FALSE))</f>
        <v>0.86956521739130432</v>
      </c>
      <c r="L14" s="287">
        <f>IF(ISNA(VLOOKUP($E14,[1]Vår_4!$E$6:$N$43, 10, FALSE)) = TRUE, 1.5, VLOOKUP($E14,[1]Vår_4!$E$6:$N$43, 10, FALSE))</f>
        <v>0.5</v>
      </c>
      <c r="M14" s="287"/>
      <c r="N14" s="287"/>
      <c r="O14" s="287"/>
      <c r="P14" s="287"/>
      <c r="Q14" s="288"/>
      <c r="R14" s="287"/>
      <c r="S14" s="287"/>
      <c r="T14" s="287"/>
      <c r="U14" s="287"/>
      <c r="V14" s="287"/>
      <c r="W14" s="287"/>
      <c r="X14" s="287"/>
      <c r="Y14" s="287"/>
      <c r="Z14" s="289">
        <f t="shared" si="1"/>
        <v>2.7090389016018306</v>
      </c>
      <c r="AB14" s="289">
        <f t="shared" si="2"/>
        <v>0.5</v>
      </c>
      <c r="AC14" s="289">
        <f t="shared" si="3"/>
        <v>0.55000000000000004</v>
      </c>
      <c r="AD14" s="289">
        <f t="shared" si="4"/>
        <v>0.78947368421052633</v>
      </c>
      <c r="AE14" s="289">
        <f t="shared" si="5"/>
        <v>0.86956521739130432</v>
      </c>
      <c r="AF14" s="289" t="e">
        <f t="shared" si="6"/>
        <v>#NUM!</v>
      </c>
      <c r="AG14" s="289" t="e">
        <f t="shared" si="7"/>
        <v>#NUM!</v>
      </c>
      <c r="AH14" s="289" t="e">
        <f t="shared" si="8"/>
        <v>#NUM!</v>
      </c>
      <c r="AI14" s="290" t="e">
        <f t="shared" si="9"/>
        <v>#NUM!</v>
      </c>
      <c r="AJ14" s="291" t="e">
        <f t="shared" si="10"/>
        <v>#NUM!</v>
      </c>
    </row>
    <row r="15" spans="1:36" s="270" customFormat="1" ht="14.85" customHeight="1" x14ac:dyDescent="0.25">
      <c r="A15" s="285">
        <f t="shared" si="0"/>
        <v>10</v>
      </c>
      <c r="B15" s="125" t="s">
        <v>87</v>
      </c>
      <c r="C15" s="168" t="s">
        <v>88</v>
      </c>
      <c r="D15" s="169" t="s">
        <v>56</v>
      </c>
      <c r="E15" s="168">
        <v>329</v>
      </c>
      <c r="F15" s="170" t="s">
        <v>89</v>
      </c>
      <c r="G15" s="89" t="s">
        <v>90</v>
      </c>
      <c r="H15" s="92" t="s">
        <v>189</v>
      </c>
      <c r="I15" s="287">
        <f>IF(ISNA(VLOOKUP($E15,[1]Vår_1!$E$6:$N$37, 10, FALSE)) = TRUE, 1.5, VLOOKUP($E15,[1]Vår_1!$E$6:$N$37, 10, FALSE))</f>
        <v>0.47368421052631576</v>
      </c>
      <c r="J15" s="287">
        <f>IF(ISNA(VLOOKUP($E15,[1]Vår_2!$E$6:$N$43, 10, FALSE)) = TRUE, 1.5, VLOOKUP($E15,[1]Vår_2!$E$6:$N$43, 10, FALSE))</f>
        <v>0.8</v>
      </c>
      <c r="K15" s="287">
        <f>IF(ISNA(VLOOKUP($E15,[1]Vår_3!$E$6:$N$43, 10, FALSE)) = TRUE, 1.5, VLOOKUP($E15,[1]Vår_3!$E$6:$N$43, 10, FALSE))</f>
        <v>0.47826086956521741</v>
      </c>
      <c r="L15" s="287">
        <f>IF(ISNA(VLOOKUP($E15,[1]Vår_4!$E$6:$N$43, 10, FALSE)) = TRUE, 1.5, VLOOKUP($E15,[1]Vår_4!$E$6:$N$43, 10, FALSE))</f>
        <v>1</v>
      </c>
      <c r="M15" s="287"/>
      <c r="N15" s="287"/>
      <c r="O15" s="287"/>
      <c r="P15" s="287"/>
      <c r="Q15" s="288"/>
      <c r="R15" s="287"/>
      <c r="S15" s="287"/>
      <c r="T15" s="287"/>
      <c r="U15" s="287"/>
      <c r="V15" s="287"/>
      <c r="W15" s="287"/>
      <c r="X15" s="287"/>
      <c r="Y15" s="287"/>
      <c r="Z15" s="289">
        <f t="shared" si="1"/>
        <v>2.751945080091533</v>
      </c>
      <c r="AB15" s="289">
        <f t="shared" si="2"/>
        <v>0.47368421052631576</v>
      </c>
      <c r="AC15" s="289">
        <f t="shared" si="3"/>
        <v>0.47826086956521741</v>
      </c>
      <c r="AD15" s="289">
        <f t="shared" si="4"/>
        <v>0.8</v>
      </c>
      <c r="AE15" s="289">
        <f t="shared" si="5"/>
        <v>1</v>
      </c>
      <c r="AF15" s="289" t="e">
        <f t="shared" si="6"/>
        <v>#NUM!</v>
      </c>
      <c r="AG15" s="289" t="e">
        <f t="shared" si="7"/>
        <v>#NUM!</v>
      </c>
      <c r="AH15" s="289" t="e">
        <f t="shared" si="8"/>
        <v>#NUM!</v>
      </c>
      <c r="AI15" s="290" t="e">
        <f t="shared" si="9"/>
        <v>#NUM!</v>
      </c>
      <c r="AJ15" s="291" t="e">
        <f t="shared" si="10"/>
        <v>#NUM!</v>
      </c>
    </row>
    <row r="16" spans="1:36" s="270" customFormat="1" ht="14.85" customHeight="1" x14ac:dyDescent="0.25">
      <c r="A16" s="285">
        <f t="shared" si="0"/>
        <v>11</v>
      </c>
      <c r="B16" s="85" t="s">
        <v>131</v>
      </c>
      <c r="C16" s="86" t="s">
        <v>60</v>
      </c>
      <c r="D16" s="87" t="s">
        <v>56</v>
      </c>
      <c r="E16" s="88">
        <v>11440</v>
      </c>
      <c r="F16" s="85" t="s">
        <v>132</v>
      </c>
      <c r="G16" s="225" t="s">
        <v>133</v>
      </c>
      <c r="H16" s="118" t="s">
        <v>190</v>
      </c>
      <c r="I16" s="287">
        <f>IF(ISNA(VLOOKUP($E16,[1]Vår_1!$E$6:$N$37, 10, FALSE)) = TRUE, 1.5, VLOOKUP($E16,[1]Vår_1!$E$6:$N$37, 10, FALSE))</f>
        <v>0.52631578947368418</v>
      </c>
      <c r="J16" s="287">
        <f>IF(ISNA(VLOOKUP($E16,[1]Vår_2!$E$6:$N$43, 10, FALSE)) = TRUE, 1.5, VLOOKUP($E16,[1]Vår_2!$E$6:$N$43, 10, FALSE))</f>
        <v>0.65</v>
      </c>
      <c r="K16" s="287">
        <f>IF(ISNA(VLOOKUP($E16,[1]Vår_3!$E$6:$N$43, 10, FALSE)) = TRUE, 1.5, VLOOKUP($E16,[1]Vår_3!$E$6:$N$43, 10, FALSE))</f>
        <v>0.17391304347826086</v>
      </c>
      <c r="L16" s="287">
        <f>IF(ISNA(VLOOKUP($E16,[1]Vår_4!$E$6:$N$43, 10, FALSE)) = TRUE, 1.5, VLOOKUP($E16,[1]Vår_4!$E$6:$N$43, 10, FALSE))</f>
        <v>1.5</v>
      </c>
      <c r="M16" s="287"/>
      <c r="N16" s="287"/>
      <c r="O16" s="287"/>
      <c r="P16" s="287"/>
      <c r="Q16" s="288"/>
      <c r="R16" s="287"/>
      <c r="S16" s="287"/>
      <c r="T16" s="287"/>
      <c r="U16" s="287"/>
      <c r="V16" s="287"/>
      <c r="W16" s="287"/>
      <c r="X16" s="287"/>
      <c r="Y16" s="287"/>
      <c r="Z16" s="289">
        <f t="shared" si="1"/>
        <v>2.8502288329519452</v>
      </c>
      <c r="AB16" s="289">
        <f t="shared" si="2"/>
        <v>0.17391304347826086</v>
      </c>
      <c r="AC16" s="289">
        <f t="shared" si="3"/>
        <v>0.52631578947368418</v>
      </c>
      <c r="AD16" s="289">
        <f t="shared" si="4"/>
        <v>0.65</v>
      </c>
      <c r="AE16" s="289">
        <f t="shared" si="5"/>
        <v>1.5</v>
      </c>
      <c r="AF16" s="289" t="e">
        <f t="shared" si="6"/>
        <v>#NUM!</v>
      </c>
      <c r="AG16" s="289" t="e">
        <f t="shared" si="7"/>
        <v>#NUM!</v>
      </c>
      <c r="AH16" s="289" t="e">
        <f t="shared" si="8"/>
        <v>#NUM!</v>
      </c>
      <c r="AI16" s="290" t="e">
        <f t="shared" si="9"/>
        <v>#NUM!</v>
      </c>
      <c r="AJ16" s="291" t="e">
        <f t="shared" si="10"/>
        <v>#NUM!</v>
      </c>
    </row>
    <row r="17" spans="1:36" s="270" customFormat="1" ht="14.85" customHeight="1" x14ac:dyDescent="0.3">
      <c r="A17" s="285">
        <f t="shared" si="0"/>
        <v>12</v>
      </c>
      <c r="B17" s="179" t="s">
        <v>69</v>
      </c>
      <c r="C17" s="180" t="s">
        <v>55</v>
      </c>
      <c r="D17" s="181" t="s">
        <v>56</v>
      </c>
      <c r="E17" s="297">
        <v>660</v>
      </c>
      <c r="F17" s="298" t="s">
        <v>70</v>
      </c>
      <c r="G17" s="299" t="s">
        <v>71</v>
      </c>
      <c r="H17" s="92" t="s">
        <v>189</v>
      </c>
      <c r="I17" s="287">
        <f>IF(ISNA(VLOOKUP($E17,[1]Vår_1!$E$6:$N$37, 10, FALSE)) = TRUE, 1.5, VLOOKUP($E17,[1]Vår_1!$E$6:$N$37, 10, FALSE))</f>
        <v>0.10526315789473684</v>
      </c>
      <c r="J17" s="287">
        <f>IF(ISNA(VLOOKUP($E17,[1]Vår_2!$E$6:$N$43, 10, FALSE)) = TRUE, 1.5, VLOOKUP($E17,[1]Vår_2!$E$6:$N$43, 10, FALSE))</f>
        <v>0.85</v>
      </c>
      <c r="K17" s="287">
        <f>IF(ISNA(VLOOKUP($E17,[1]Vår_3!$E$6:$N$43, 10, FALSE)) = TRUE, 1.5, VLOOKUP($E17,[1]Vår_3!$E$6:$N$43, 10, FALSE))</f>
        <v>1.5</v>
      </c>
      <c r="L17" s="287">
        <f>IF(ISNA(VLOOKUP($E17,[1]Vår_4!$E$6:$N$43, 10, FALSE)) = TRUE, 1.5, VLOOKUP($E17,[1]Vår_4!$E$6:$N$43, 10, FALSE))</f>
        <v>0.41666666666666669</v>
      </c>
      <c r="M17" s="287"/>
      <c r="N17" s="287"/>
      <c r="O17" s="287"/>
      <c r="P17" s="287"/>
      <c r="Q17" s="288"/>
      <c r="R17" s="287"/>
      <c r="S17" s="287"/>
      <c r="T17" s="287"/>
      <c r="U17" s="287"/>
      <c r="V17" s="287"/>
      <c r="W17" s="287"/>
      <c r="X17" s="287"/>
      <c r="Y17" s="287"/>
      <c r="Z17" s="289">
        <f t="shared" si="1"/>
        <v>2.8719298245614033</v>
      </c>
      <c r="AB17" s="289">
        <f t="shared" si="2"/>
        <v>0.10526315789473684</v>
      </c>
      <c r="AC17" s="289">
        <f t="shared" si="3"/>
        <v>0.41666666666666669</v>
      </c>
      <c r="AD17" s="289">
        <f t="shared" si="4"/>
        <v>0.85</v>
      </c>
      <c r="AE17" s="289">
        <f t="shared" si="5"/>
        <v>1.5</v>
      </c>
      <c r="AF17" s="289" t="e">
        <f t="shared" si="6"/>
        <v>#NUM!</v>
      </c>
      <c r="AG17" s="289" t="e">
        <f t="shared" si="7"/>
        <v>#NUM!</v>
      </c>
      <c r="AH17" s="289" t="e">
        <f t="shared" si="8"/>
        <v>#NUM!</v>
      </c>
      <c r="AI17" s="290" t="e">
        <f t="shared" si="9"/>
        <v>#NUM!</v>
      </c>
      <c r="AJ17" s="291" t="e">
        <f t="shared" si="10"/>
        <v>#NUM!</v>
      </c>
    </row>
    <row r="18" spans="1:36" s="270" customFormat="1" ht="14.85" customHeight="1" x14ac:dyDescent="0.25">
      <c r="A18" s="285">
        <f t="shared" si="0"/>
        <v>13</v>
      </c>
      <c r="B18" s="300" t="s">
        <v>134</v>
      </c>
      <c r="C18" s="301" t="s">
        <v>135</v>
      </c>
      <c r="D18" s="302" t="s">
        <v>56</v>
      </c>
      <c r="E18" s="303">
        <v>16120</v>
      </c>
      <c r="F18" s="300" t="s">
        <v>136</v>
      </c>
      <c r="G18" s="304" t="s">
        <v>137</v>
      </c>
      <c r="H18" s="118" t="s">
        <v>190</v>
      </c>
      <c r="I18" s="287">
        <f>IF(ISNA(VLOOKUP($E18,[1]Vår_1!$E$6:$N$37, 10, FALSE)) = TRUE, 1.5, VLOOKUP($E18,[1]Vår_1!$E$6:$N$37, 10, FALSE))</f>
        <v>0.57894736842105265</v>
      </c>
      <c r="J18" s="287">
        <f>IF(ISNA(VLOOKUP($E18,[1]Vår_2!$E$6:$N$43, 10, FALSE)) = TRUE, 1.5, VLOOKUP($E18,[1]Vår_2!$E$6:$N$43, 10, FALSE))</f>
        <v>0.4</v>
      </c>
      <c r="K18" s="287">
        <f>IF(ISNA(VLOOKUP($E18,[1]Vår_3!$E$6:$N$43, 10, FALSE)) = TRUE, 1.5, VLOOKUP($E18,[1]Vår_3!$E$6:$N$43, 10, FALSE))</f>
        <v>0.60869565217391308</v>
      </c>
      <c r="L18" s="287">
        <f>IF(ISNA(VLOOKUP($E18,[1]Vår_4!$E$6:$N$43, 10, FALSE)) = TRUE, 1.5, VLOOKUP($E18,[1]Vår_4!$E$6:$N$43, 10, FALSE))</f>
        <v>1.5</v>
      </c>
      <c r="M18" s="287"/>
      <c r="N18" s="287"/>
      <c r="O18" s="287"/>
      <c r="P18" s="287"/>
      <c r="Q18" s="288"/>
      <c r="R18" s="287"/>
      <c r="S18" s="287"/>
      <c r="T18" s="287"/>
      <c r="U18" s="287"/>
      <c r="V18" s="287"/>
      <c r="W18" s="287"/>
      <c r="X18" s="287"/>
      <c r="Y18" s="287"/>
      <c r="Z18" s="289">
        <f t="shared" si="1"/>
        <v>3.0876430205949656</v>
      </c>
      <c r="AB18" s="289">
        <f t="shared" si="2"/>
        <v>0.4</v>
      </c>
      <c r="AC18" s="289">
        <f t="shared" si="3"/>
        <v>0.57894736842105265</v>
      </c>
      <c r="AD18" s="289">
        <f t="shared" si="4"/>
        <v>0.60869565217391308</v>
      </c>
      <c r="AE18" s="289">
        <f t="shared" si="5"/>
        <v>1.5</v>
      </c>
      <c r="AF18" s="289" t="e">
        <f t="shared" si="6"/>
        <v>#NUM!</v>
      </c>
      <c r="AG18" s="289" t="e">
        <f t="shared" si="7"/>
        <v>#NUM!</v>
      </c>
      <c r="AH18" s="289" t="e">
        <f t="shared" si="8"/>
        <v>#NUM!</v>
      </c>
      <c r="AI18" s="290" t="e">
        <f t="shared" si="9"/>
        <v>#NUM!</v>
      </c>
      <c r="AJ18" s="291" t="e">
        <f t="shared" si="10"/>
        <v>#NUM!</v>
      </c>
    </row>
    <row r="19" spans="1:36" s="270" customFormat="1" ht="14.85" customHeight="1" x14ac:dyDescent="0.25">
      <c r="A19" s="285">
        <f t="shared" si="0"/>
        <v>14</v>
      </c>
      <c r="B19" s="113" t="s">
        <v>66</v>
      </c>
      <c r="C19" s="110" t="s">
        <v>55</v>
      </c>
      <c r="D19" s="111" t="s">
        <v>56</v>
      </c>
      <c r="E19" s="112">
        <v>10886</v>
      </c>
      <c r="F19" s="109" t="s">
        <v>67</v>
      </c>
      <c r="G19" s="138" t="s">
        <v>68</v>
      </c>
      <c r="H19" s="118" t="s">
        <v>190</v>
      </c>
      <c r="I19" s="287">
        <f>IF(ISNA(VLOOKUP($E19,[1]Vår_1!$E$6:$N$37, 10, FALSE)) = TRUE, 1.5, VLOOKUP($E19,[1]Vår_1!$E$6:$N$37, 10, FALSE))</f>
        <v>0.68421052631578949</v>
      </c>
      <c r="J19" s="287">
        <f>IF(ISNA(VLOOKUP($E19,[1]Vår_2!$E$6:$N$43, 10, FALSE)) = TRUE, 1.5, VLOOKUP($E19,[1]Vår_2!$E$6:$N$43, 10, FALSE))</f>
        <v>1.5</v>
      </c>
      <c r="K19" s="287">
        <f>IF(ISNA(VLOOKUP($E19,[1]Vår_3!$E$6:$N$43, 10, FALSE)) = TRUE, 1.5, VLOOKUP($E19,[1]Vår_3!$E$6:$N$43, 10, FALSE))</f>
        <v>0.65217391304347827</v>
      </c>
      <c r="L19" s="287">
        <f>IF(ISNA(VLOOKUP($E19,[1]Vår_4!$E$6:$N$43, 10, FALSE)) = TRUE, 1.5, VLOOKUP($E19,[1]Vår_4!$E$6:$N$43, 10, FALSE))</f>
        <v>0.33333333333333331</v>
      </c>
      <c r="M19" s="287"/>
      <c r="N19" s="287"/>
      <c r="O19" s="287"/>
      <c r="P19" s="287"/>
      <c r="Q19" s="288"/>
      <c r="R19" s="287"/>
      <c r="S19" s="287"/>
      <c r="T19" s="287"/>
      <c r="U19" s="287"/>
      <c r="V19" s="287"/>
      <c r="W19" s="287"/>
      <c r="X19" s="287"/>
      <c r="Y19" s="287"/>
      <c r="Z19" s="289">
        <f t="shared" si="1"/>
        <v>3.1697177726926014</v>
      </c>
      <c r="AB19" s="289">
        <f t="shared" si="2"/>
        <v>0.33333333333333331</v>
      </c>
      <c r="AC19" s="289">
        <f t="shared" si="3"/>
        <v>0.65217391304347827</v>
      </c>
      <c r="AD19" s="289">
        <f t="shared" si="4"/>
        <v>0.68421052631578949</v>
      </c>
      <c r="AE19" s="289">
        <f t="shared" si="5"/>
        <v>1.5</v>
      </c>
      <c r="AF19" s="289" t="e">
        <f t="shared" si="6"/>
        <v>#NUM!</v>
      </c>
      <c r="AG19" s="289" t="e">
        <f t="shared" si="7"/>
        <v>#NUM!</v>
      </c>
      <c r="AH19" s="289" t="e">
        <f t="shared" si="8"/>
        <v>#NUM!</v>
      </c>
      <c r="AI19" s="290" t="e">
        <f t="shared" si="9"/>
        <v>#NUM!</v>
      </c>
      <c r="AJ19" s="291" t="e">
        <f t="shared" si="10"/>
        <v>#NUM!</v>
      </c>
    </row>
    <row r="20" spans="1:36" s="270" customFormat="1" ht="14.85" customHeight="1" x14ac:dyDescent="0.25">
      <c r="A20" s="285">
        <f t="shared" si="0"/>
        <v>15</v>
      </c>
      <c r="B20" s="109" t="s">
        <v>63</v>
      </c>
      <c r="C20" s="110" t="s">
        <v>60</v>
      </c>
      <c r="D20" s="111" t="s">
        <v>56</v>
      </c>
      <c r="E20" s="112">
        <v>175</v>
      </c>
      <c r="F20" s="109" t="s">
        <v>64</v>
      </c>
      <c r="G20" s="138" t="s">
        <v>65</v>
      </c>
      <c r="H20" s="118" t="s">
        <v>190</v>
      </c>
      <c r="I20" s="287">
        <f>IF(ISNA(VLOOKUP($E20,[1]Vår_1!$E$6:$N$37, 10, FALSE)) = TRUE, 1.5, VLOOKUP($E20,[1]Vår_1!$E$6:$N$37, 10, FALSE))</f>
        <v>1.5</v>
      </c>
      <c r="J20" s="287">
        <f>IF(ISNA(VLOOKUP($E20,[1]Vår_2!$E$6:$N$43, 10, FALSE)) = TRUE, 1.5, VLOOKUP($E20,[1]Vår_2!$E$6:$N$43, 10, FALSE))</f>
        <v>1.5</v>
      </c>
      <c r="K20" s="287">
        <f>IF(ISNA(VLOOKUP($E20,[1]Vår_3!$E$6:$N$43, 10, FALSE)) = TRUE, 1.5, VLOOKUP($E20,[1]Vår_3!$E$6:$N$43, 10, FALSE))</f>
        <v>0.30434782608695654</v>
      </c>
      <c r="L20" s="287">
        <f>IF(ISNA(VLOOKUP($E20,[1]Vår_4!$E$6:$N$43, 10, FALSE)) = TRUE, 1.5, VLOOKUP($E20,[1]Vår_4!$E$6:$N$43, 10, FALSE))</f>
        <v>0.25</v>
      </c>
      <c r="M20" s="287"/>
      <c r="N20" s="287"/>
      <c r="O20" s="287"/>
      <c r="P20" s="287"/>
      <c r="Q20" s="288"/>
      <c r="R20" s="287"/>
      <c r="S20" s="287"/>
      <c r="T20" s="287"/>
      <c r="U20" s="287"/>
      <c r="V20" s="287"/>
      <c r="W20" s="287"/>
      <c r="X20" s="287"/>
      <c r="Y20" s="287"/>
      <c r="Z20" s="289">
        <f t="shared" si="1"/>
        <v>3.5543478260869565</v>
      </c>
      <c r="AB20" s="289">
        <f t="shared" si="2"/>
        <v>0.25</v>
      </c>
      <c r="AC20" s="289">
        <f t="shared" si="3"/>
        <v>0.30434782608695654</v>
      </c>
      <c r="AD20" s="289">
        <f t="shared" si="4"/>
        <v>1.5</v>
      </c>
      <c r="AE20" s="289">
        <f t="shared" si="5"/>
        <v>1.5</v>
      </c>
      <c r="AF20" s="289" t="e">
        <f t="shared" si="6"/>
        <v>#NUM!</v>
      </c>
      <c r="AG20" s="289" t="e">
        <f t="shared" si="7"/>
        <v>#NUM!</v>
      </c>
      <c r="AH20" s="289" t="e">
        <f t="shared" si="8"/>
        <v>#NUM!</v>
      </c>
      <c r="AI20" s="290" t="e">
        <f t="shared" si="9"/>
        <v>#NUM!</v>
      </c>
      <c r="AJ20" s="291" t="e">
        <f t="shared" si="10"/>
        <v>#NUM!</v>
      </c>
    </row>
    <row r="21" spans="1:36" s="270" customFormat="1" ht="14.85" customHeight="1" x14ac:dyDescent="0.25">
      <c r="A21" s="285">
        <f t="shared" si="0"/>
        <v>16</v>
      </c>
      <c r="B21" s="109" t="s">
        <v>75</v>
      </c>
      <c r="C21" s="110" t="s">
        <v>55</v>
      </c>
      <c r="D21" s="111" t="s">
        <v>56</v>
      </c>
      <c r="E21" s="112">
        <v>11722</v>
      </c>
      <c r="F21" s="109" t="s">
        <v>76</v>
      </c>
      <c r="G21" s="138" t="s">
        <v>77</v>
      </c>
      <c r="H21" s="118" t="s">
        <v>190</v>
      </c>
      <c r="I21" s="287">
        <f>IF(ISNA(VLOOKUP($E21,[1]Vår_1!$E$6:$N$37, 10, FALSE)) = TRUE, 1.5, VLOOKUP($E21,[1]Vår_1!$E$6:$N$37, 10, FALSE))</f>
        <v>1.5</v>
      </c>
      <c r="J21" s="287">
        <f>IF(ISNA(VLOOKUP($E21,[1]Vår_2!$E$6:$N$43, 10, FALSE)) = TRUE, 1.5, VLOOKUP($E21,[1]Vår_2!$E$6:$N$43, 10, FALSE))</f>
        <v>0.2</v>
      </c>
      <c r="K21" s="287">
        <f>IF(ISNA(VLOOKUP($E21,[1]Vår_3!$E$6:$N$43, 10, FALSE)) = TRUE, 1.5, VLOOKUP($E21,[1]Vår_3!$E$6:$N$43, 10, FALSE))</f>
        <v>1.5</v>
      </c>
      <c r="L21" s="287">
        <f>IF(ISNA(VLOOKUP($E21,[1]Vår_4!$E$6:$N$43, 10, FALSE)) = TRUE, 1.5, VLOOKUP($E21,[1]Vår_4!$E$6:$N$43, 10, FALSE))</f>
        <v>0.58333333333333337</v>
      </c>
      <c r="M21" s="287"/>
      <c r="N21" s="287"/>
      <c r="O21" s="287"/>
      <c r="P21" s="287"/>
      <c r="Q21" s="288"/>
      <c r="R21" s="287"/>
      <c r="S21" s="287"/>
      <c r="T21" s="287"/>
      <c r="U21" s="287"/>
      <c r="V21" s="287"/>
      <c r="W21" s="287"/>
      <c r="X21" s="287"/>
      <c r="Y21" s="287"/>
      <c r="Z21" s="289">
        <f t="shared" si="1"/>
        <v>3.7833333333333337</v>
      </c>
      <c r="AB21" s="289">
        <f t="shared" si="2"/>
        <v>0.2</v>
      </c>
      <c r="AC21" s="289">
        <f t="shared" si="3"/>
        <v>0.58333333333333337</v>
      </c>
      <c r="AD21" s="289">
        <f t="shared" si="4"/>
        <v>1.5</v>
      </c>
      <c r="AE21" s="289">
        <f t="shared" si="5"/>
        <v>1.5</v>
      </c>
      <c r="AF21" s="289" t="e">
        <f t="shared" si="6"/>
        <v>#NUM!</v>
      </c>
      <c r="AG21" s="289" t="e">
        <f t="shared" si="7"/>
        <v>#NUM!</v>
      </c>
      <c r="AH21" s="289" t="e">
        <f t="shared" si="8"/>
        <v>#NUM!</v>
      </c>
      <c r="AI21" s="290" t="e">
        <f t="shared" si="9"/>
        <v>#NUM!</v>
      </c>
      <c r="AJ21" s="291" t="e">
        <f t="shared" si="10"/>
        <v>#NUM!</v>
      </c>
    </row>
    <row r="22" spans="1:36" s="270" customFormat="1" ht="14.85" customHeight="1" x14ac:dyDescent="0.25">
      <c r="A22" s="285">
        <f t="shared" si="0"/>
        <v>17</v>
      </c>
      <c r="B22" s="305" t="s">
        <v>158</v>
      </c>
      <c r="C22" s="306" t="s">
        <v>60</v>
      </c>
      <c r="D22" s="307" t="s">
        <v>56</v>
      </c>
      <c r="E22" s="292">
        <v>15953</v>
      </c>
      <c r="F22" s="305" t="s">
        <v>159</v>
      </c>
      <c r="G22" s="308" t="s">
        <v>160</v>
      </c>
      <c r="H22" s="92" t="s">
        <v>189</v>
      </c>
      <c r="I22" s="287">
        <f>IF(ISNA(VLOOKUP($E22,[1]Vår_1!$E$6:$N$37, 10, FALSE)) = TRUE, 1.5, VLOOKUP($E22,[1]Vår_1!$E$6:$N$37, 10, FALSE))</f>
        <v>0.94736842105263153</v>
      </c>
      <c r="J22" s="287">
        <f>IF(ISNA(VLOOKUP($E22,[1]Vår_2!$E$6:$N$43, 10, FALSE)) = TRUE, 1.5, VLOOKUP($E22,[1]Vår_2!$E$6:$N$43, 10, FALSE))</f>
        <v>0.75</v>
      </c>
      <c r="K22" s="287">
        <f>IF(ISNA(VLOOKUP($E22,[1]Vår_3!$E$6:$N$43, 10, FALSE)) = TRUE, 1.5, VLOOKUP($E22,[1]Vår_3!$E$6:$N$43, 10, FALSE))</f>
        <v>0.78260869565217395</v>
      </c>
      <c r="L22" s="287">
        <f>IF(ISNA(VLOOKUP($E22,[1]Vår_4!$E$6:$N$43, 10, FALSE)) = TRUE, 1.5, VLOOKUP($E22,[1]Vår_4!$E$6:$N$43, 10, FALSE))</f>
        <v>1.5</v>
      </c>
      <c r="M22" s="287"/>
      <c r="N22" s="287"/>
      <c r="O22" s="287"/>
      <c r="P22" s="287"/>
      <c r="Q22" s="288"/>
      <c r="R22" s="287"/>
      <c r="S22" s="287"/>
      <c r="T22" s="287"/>
      <c r="U22" s="287"/>
      <c r="V22" s="287"/>
      <c r="W22" s="287"/>
      <c r="X22" s="287"/>
      <c r="Y22" s="287"/>
      <c r="Z22" s="289">
        <f t="shared" si="1"/>
        <v>3.9799771167048053</v>
      </c>
      <c r="AB22" s="289">
        <f t="shared" si="2"/>
        <v>0.75</v>
      </c>
      <c r="AC22" s="289">
        <f t="shared" si="3"/>
        <v>0.78260869565217395</v>
      </c>
      <c r="AD22" s="289">
        <f t="shared" si="4"/>
        <v>0.94736842105263153</v>
      </c>
      <c r="AE22" s="289">
        <f t="shared" si="5"/>
        <v>1.5</v>
      </c>
      <c r="AF22" s="289" t="e">
        <f t="shared" si="6"/>
        <v>#NUM!</v>
      </c>
      <c r="AG22" s="289" t="e">
        <f t="shared" si="7"/>
        <v>#NUM!</v>
      </c>
      <c r="AH22" s="289" t="e">
        <f t="shared" si="8"/>
        <v>#NUM!</v>
      </c>
      <c r="AI22" s="290" t="e">
        <f t="shared" si="9"/>
        <v>#NUM!</v>
      </c>
      <c r="AJ22" s="291" t="e">
        <f t="shared" si="10"/>
        <v>#NUM!</v>
      </c>
    </row>
    <row r="23" spans="1:36" s="270" customFormat="1" ht="14.85" customHeight="1" x14ac:dyDescent="0.25">
      <c r="A23" s="285">
        <f t="shared" si="0"/>
        <v>18</v>
      </c>
      <c r="B23" s="109" t="s">
        <v>115</v>
      </c>
      <c r="C23" s="110" t="s">
        <v>88</v>
      </c>
      <c r="D23" s="111" t="s">
        <v>56</v>
      </c>
      <c r="E23" s="112">
        <v>12042</v>
      </c>
      <c r="F23" s="109" t="s">
        <v>116</v>
      </c>
      <c r="G23" s="136" t="s">
        <v>117</v>
      </c>
      <c r="H23" s="118" t="s">
        <v>190</v>
      </c>
      <c r="I23" s="287">
        <f>IF(ISNA(VLOOKUP($E23,[1]Vår_1!$E$6:$N$37, 10, FALSE)) = TRUE, 1.5, VLOOKUP($E23,[1]Vår_1!$E$6:$N$37, 10, FALSE))</f>
        <v>1.5</v>
      </c>
      <c r="J23" s="287">
        <f>IF(ISNA(VLOOKUP($E23,[1]Vår_2!$E$6:$N$43, 10, FALSE)) = TRUE, 1.5, VLOOKUP($E23,[1]Vår_2!$E$6:$N$43, 10, FALSE))</f>
        <v>0.5</v>
      </c>
      <c r="K23" s="287">
        <f>IF(ISNA(VLOOKUP($E23,[1]Vår_3!$E$6:$N$43, 10, FALSE)) = TRUE, 1.5, VLOOKUP($E23,[1]Vår_3!$E$6:$N$43, 10, FALSE))</f>
        <v>0.73913043478260865</v>
      </c>
      <c r="L23" s="287">
        <f>IF(ISNA(VLOOKUP($E23,[1]Vår_4!$E$6:$N$43, 10, FALSE)) = TRUE, 1.5, VLOOKUP($E23,[1]Vår_4!$E$6:$N$43, 10, FALSE))</f>
        <v>1.5</v>
      </c>
      <c r="M23" s="287"/>
      <c r="N23" s="287"/>
      <c r="O23" s="287"/>
      <c r="P23" s="287"/>
      <c r="Q23" s="288"/>
      <c r="R23" s="287"/>
      <c r="S23" s="287"/>
      <c r="T23" s="287"/>
      <c r="U23" s="287"/>
      <c r="V23" s="287"/>
      <c r="W23" s="287"/>
      <c r="X23" s="287"/>
      <c r="Y23" s="287"/>
      <c r="Z23" s="289">
        <f t="shared" si="1"/>
        <v>4.2391304347826084</v>
      </c>
      <c r="AB23" s="289">
        <f t="shared" si="2"/>
        <v>0.5</v>
      </c>
      <c r="AC23" s="289">
        <f t="shared" si="3"/>
        <v>0.73913043478260865</v>
      </c>
      <c r="AD23" s="289">
        <f t="shared" si="4"/>
        <v>1.5</v>
      </c>
      <c r="AE23" s="289">
        <f t="shared" si="5"/>
        <v>1.5</v>
      </c>
      <c r="AF23" s="289" t="e">
        <f t="shared" si="6"/>
        <v>#NUM!</v>
      </c>
      <c r="AG23" s="289" t="e">
        <f t="shared" si="7"/>
        <v>#NUM!</v>
      </c>
      <c r="AH23" s="289" t="e">
        <f t="shared" si="8"/>
        <v>#NUM!</v>
      </c>
      <c r="AI23" s="290" t="e">
        <f t="shared" si="9"/>
        <v>#NUM!</v>
      </c>
      <c r="AJ23" s="291" t="e">
        <f t="shared" si="10"/>
        <v>#NUM!</v>
      </c>
    </row>
    <row r="24" spans="1:36" s="270" customFormat="1" ht="14.85" customHeight="1" x14ac:dyDescent="0.25">
      <c r="A24" s="285">
        <f t="shared" si="0"/>
        <v>19</v>
      </c>
      <c r="B24" s="109" t="s">
        <v>122</v>
      </c>
      <c r="C24" s="110" t="s">
        <v>60</v>
      </c>
      <c r="D24" s="111" t="s">
        <v>56</v>
      </c>
      <c r="E24" s="112">
        <v>11620</v>
      </c>
      <c r="F24" s="109" t="s">
        <v>123</v>
      </c>
      <c r="G24" s="136" t="s">
        <v>124</v>
      </c>
      <c r="H24" s="118" t="s">
        <v>190</v>
      </c>
      <c r="I24" s="287">
        <f>IF(ISNA(VLOOKUP($E24,[1]Vår_1!$E$6:$N$37, 10, FALSE)) = TRUE, 1.5, VLOOKUP($E24,[1]Vår_1!$E$6:$N$37, 10, FALSE))</f>
        <v>0.73684210526315785</v>
      </c>
      <c r="J24" s="287">
        <f>IF(ISNA(VLOOKUP($E24,[1]Vår_2!$E$6:$N$43, 10, FALSE)) = TRUE, 1.5, VLOOKUP($E24,[1]Vår_2!$E$6:$N$43, 10, FALSE))</f>
        <v>1.5</v>
      </c>
      <c r="K24" s="287">
        <f>IF(ISNA(VLOOKUP($E24,[1]Vår_3!$E$6:$N$43, 10, FALSE)) = TRUE, 1.5, VLOOKUP($E24,[1]Vår_3!$E$6:$N$43, 10, FALSE))</f>
        <v>0.56521739130434778</v>
      </c>
      <c r="L24" s="287">
        <f>IF(ISNA(VLOOKUP($E24,[1]Vår_4!$E$6:$N$43, 10, FALSE)) = TRUE, 1.5, VLOOKUP($E24,[1]Vår_4!$E$6:$N$43, 10, FALSE))</f>
        <v>1.5</v>
      </c>
      <c r="M24" s="287"/>
      <c r="N24" s="287"/>
      <c r="O24" s="287"/>
      <c r="P24" s="287"/>
      <c r="Q24" s="288"/>
      <c r="R24" s="287"/>
      <c r="S24" s="287"/>
      <c r="T24" s="287"/>
      <c r="U24" s="287"/>
      <c r="V24" s="287"/>
      <c r="W24" s="287"/>
      <c r="X24" s="287"/>
      <c r="Y24" s="287"/>
      <c r="Z24" s="289">
        <f t="shared" si="1"/>
        <v>4.3020594965675052</v>
      </c>
      <c r="AB24" s="289">
        <f t="shared" si="2"/>
        <v>0.56521739130434778</v>
      </c>
      <c r="AC24" s="289">
        <f t="shared" si="3"/>
        <v>0.73684210526315785</v>
      </c>
      <c r="AD24" s="289">
        <f t="shared" si="4"/>
        <v>1.5</v>
      </c>
      <c r="AE24" s="289">
        <f t="shared" si="5"/>
        <v>1.5</v>
      </c>
      <c r="AF24" s="289" t="e">
        <f t="shared" si="6"/>
        <v>#NUM!</v>
      </c>
      <c r="AG24" s="289" t="e">
        <f t="shared" si="7"/>
        <v>#NUM!</v>
      </c>
      <c r="AH24" s="289" t="e">
        <f t="shared" si="8"/>
        <v>#NUM!</v>
      </c>
      <c r="AI24" s="290" t="e">
        <f t="shared" si="9"/>
        <v>#NUM!</v>
      </c>
      <c r="AJ24" s="291" t="e">
        <f t="shared" si="10"/>
        <v>#NUM!</v>
      </c>
    </row>
    <row r="25" spans="1:36" ht="14.85" customHeight="1" x14ac:dyDescent="0.3">
      <c r="A25" s="285">
        <f t="shared" si="0"/>
        <v>20</v>
      </c>
      <c r="B25" s="109" t="s">
        <v>103</v>
      </c>
      <c r="C25" s="110" t="s">
        <v>88</v>
      </c>
      <c r="D25" s="111" t="s">
        <v>56</v>
      </c>
      <c r="E25" s="112">
        <v>14516</v>
      </c>
      <c r="F25" s="109" t="s">
        <v>104</v>
      </c>
      <c r="G25" s="136" t="s">
        <v>105</v>
      </c>
      <c r="H25" s="118" t="s">
        <v>190</v>
      </c>
      <c r="I25" s="287">
        <f>IF(ISNA(VLOOKUP($E25,[1]Vår_1!$E$6:$N$37, 10, FALSE)) = TRUE, 1.5, VLOOKUP($E25,[1]Vår_1!$E$6:$N$37, 10, FALSE))</f>
        <v>0.89473684210526316</v>
      </c>
      <c r="J25" s="287">
        <f>IF(ISNA(VLOOKUP($E25,[1]Vår_2!$E$6:$N$43, 10, FALSE)) = TRUE, 1.5, VLOOKUP($E25,[1]Vår_2!$E$6:$N$43, 10, FALSE))</f>
        <v>0.95</v>
      </c>
      <c r="K25" s="287">
        <f>IF(ISNA(VLOOKUP($E25,[1]Vår_3!$E$6:$N$43, 10, FALSE)) = TRUE, 1.5, VLOOKUP($E25,[1]Vår_3!$E$6:$N$43, 10, FALSE))</f>
        <v>1</v>
      </c>
      <c r="L25" s="287">
        <f>IF(ISNA(VLOOKUP($E25,[1]Vår_4!$E$6:$N$43, 10, FALSE)) = TRUE, 1.5, VLOOKUP($E25,[1]Vår_4!$E$6:$N$43, 10, FALSE))</f>
        <v>1.5</v>
      </c>
      <c r="M25" s="287"/>
      <c r="N25" s="287"/>
      <c r="O25" s="287"/>
      <c r="P25" s="287"/>
      <c r="Q25" s="288"/>
      <c r="R25" s="287"/>
      <c r="S25" s="287"/>
      <c r="T25" s="287"/>
      <c r="U25" s="287"/>
      <c r="V25" s="287"/>
      <c r="W25" s="287"/>
      <c r="X25" s="287"/>
      <c r="Y25" s="287"/>
      <c r="Z25" s="289">
        <f t="shared" si="1"/>
        <v>4.344736842105263</v>
      </c>
      <c r="AA25" s="270"/>
      <c r="AB25" s="289">
        <f t="shared" si="2"/>
        <v>0.89473684210526316</v>
      </c>
      <c r="AC25" s="289">
        <f t="shared" si="3"/>
        <v>0.95</v>
      </c>
      <c r="AD25" s="289">
        <f t="shared" si="4"/>
        <v>1</v>
      </c>
      <c r="AE25" s="289">
        <f t="shared" si="5"/>
        <v>1.5</v>
      </c>
      <c r="AF25" s="289" t="e">
        <f t="shared" si="6"/>
        <v>#NUM!</v>
      </c>
      <c r="AG25" s="289" t="e">
        <f t="shared" si="7"/>
        <v>#NUM!</v>
      </c>
      <c r="AH25" s="289" t="e">
        <f t="shared" si="8"/>
        <v>#NUM!</v>
      </c>
      <c r="AI25" s="290" t="e">
        <f t="shared" si="9"/>
        <v>#NUM!</v>
      </c>
      <c r="AJ25" s="291" t="e">
        <f t="shared" si="10"/>
        <v>#NUM!</v>
      </c>
    </row>
    <row r="26" spans="1:36" ht="14.85" customHeight="1" x14ac:dyDescent="0.3">
      <c r="A26" s="285">
        <f t="shared" si="0"/>
        <v>21</v>
      </c>
      <c r="B26" s="113" t="s">
        <v>84</v>
      </c>
      <c r="C26" s="160" t="s">
        <v>60</v>
      </c>
      <c r="D26" s="161" t="s">
        <v>56</v>
      </c>
      <c r="E26" s="160">
        <v>14069</v>
      </c>
      <c r="F26" s="162" t="s">
        <v>191</v>
      </c>
      <c r="G26" s="138" t="s">
        <v>86</v>
      </c>
      <c r="H26" s="92" t="s">
        <v>189</v>
      </c>
      <c r="I26" s="287">
        <f>IF(ISNA(VLOOKUP($E26,[1]Vår_1!$E$6:$N$37, 10, FALSE)) = TRUE, 1.5, VLOOKUP($E26,[1]Vår_1!$E$6:$N$37, 10, FALSE))</f>
        <v>1.5</v>
      </c>
      <c r="J26" s="287">
        <f>IF(ISNA(VLOOKUP($E26,[1]Vår_2!$E$6:$N$43, 10, FALSE)) = TRUE, 1.5, VLOOKUP($E26,[1]Vår_2!$E$6:$N$43, 10, FALSE))</f>
        <v>1.5</v>
      </c>
      <c r="K26" s="287">
        <f>IF(ISNA(VLOOKUP($E26,[1]Vår_3!$E$6:$N$43, 10, FALSE)) = TRUE, 1.5, VLOOKUP($E26,[1]Vår_3!$E$6:$N$43, 10, FALSE))</f>
        <v>0.52173913043478259</v>
      </c>
      <c r="L26" s="287">
        <f>IF(ISNA(VLOOKUP($E26,[1]Vår_4!$E$6:$N$43, 10, FALSE)) = TRUE, 1.5, VLOOKUP($E26,[1]Vår_4!$E$6:$N$43, 10, FALSE))</f>
        <v>0.83333333333333337</v>
      </c>
      <c r="M26" s="287"/>
      <c r="N26" s="287"/>
      <c r="O26" s="287"/>
      <c r="P26" s="287"/>
      <c r="Q26" s="288"/>
      <c r="R26" s="287"/>
      <c r="S26" s="287"/>
      <c r="T26" s="287"/>
      <c r="U26" s="287"/>
      <c r="V26" s="287"/>
      <c r="W26" s="287"/>
      <c r="X26" s="287"/>
      <c r="Y26" s="287"/>
      <c r="Z26" s="289">
        <f t="shared" si="1"/>
        <v>4.3550724637681162</v>
      </c>
      <c r="AA26" s="270"/>
      <c r="AB26" s="289">
        <f t="shared" si="2"/>
        <v>0.52173913043478259</v>
      </c>
      <c r="AC26" s="289">
        <f t="shared" si="3"/>
        <v>0.83333333333333337</v>
      </c>
      <c r="AD26" s="289">
        <f t="shared" si="4"/>
        <v>1.5</v>
      </c>
      <c r="AE26" s="289">
        <f t="shared" si="5"/>
        <v>1.5</v>
      </c>
      <c r="AF26" s="289" t="e">
        <f t="shared" si="6"/>
        <v>#NUM!</v>
      </c>
      <c r="AG26" s="289" t="e">
        <f t="shared" si="7"/>
        <v>#NUM!</v>
      </c>
      <c r="AH26" s="289" t="e">
        <f t="shared" si="8"/>
        <v>#NUM!</v>
      </c>
      <c r="AI26" s="290" t="e">
        <f t="shared" si="9"/>
        <v>#NUM!</v>
      </c>
      <c r="AJ26" s="291" t="e">
        <f t="shared" si="10"/>
        <v>#NUM!</v>
      </c>
    </row>
    <row r="27" spans="1:36" ht="14.85" customHeight="1" x14ac:dyDescent="0.3">
      <c r="A27" s="285">
        <f t="shared" si="0"/>
        <v>22</v>
      </c>
      <c r="B27" s="309" t="s">
        <v>112</v>
      </c>
      <c r="C27" s="310" t="s">
        <v>88</v>
      </c>
      <c r="D27" s="311" t="s">
        <v>56</v>
      </c>
      <c r="E27" s="312">
        <v>11169</v>
      </c>
      <c r="F27" s="309" t="s">
        <v>113</v>
      </c>
      <c r="G27" s="313" t="s">
        <v>114</v>
      </c>
      <c r="H27" s="118" t="s">
        <v>190</v>
      </c>
      <c r="I27" s="287">
        <f>IF(ISNA(VLOOKUP($E27,[1]Vår_1!$E$6:$N$37, 10, FALSE)) = TRUE, 1.5, VLOOKUP($E27,[1]Vår_1!$E$6:$N$37, 10, FALSE))</f>
        <v>0.84210526315789469</v>
      </c>
      <c r="J27" s="287">
        <f>IF(ISNA(VLOOKUP($E27,[1]Vår_2!$E$6:$N$43, 10, FALSE)) = TRUE, 1.5, VLOOKUP($E27,[1]Vår_2!$E$6:$N$43, 10, FALSE))</f>
        <v>0.6</v>
      </c>
      <c r="K27" s="287">
        <f>IF(ISNA(VLOOKUP($E27,[1]Vår_3!$E$6:$N$43, 10, FALSE)) = TRUE, 1.5, VLOOKUP($E27,[1]Vår_3!$E$6:$N$43, 10, FALSE))</f>
        <v>1.5</v>
      </c>
      <c r="L27" s="287">
        <f>IF(ISNA(VLOOKUP($E27,[1]Vår_4!$E$6:$N$43, 10, FALSE)) = TRUE, 1.5, VLOOKUP($E27,[1]Vår_4!$E$6:$N$43, 10, FALSE))</f>
        <v>1.5</v>
      </c>
      <c r="M27" s="287"/>
      <c r="N27" s="287"/>
      <c r="O27" s="287"/>
      <c r="P27" s="287"/>
      <c r="Q27" s="288"/>
      <c r="R27" s="287"/>
      <c r="S27" s="287"/>
      <c r="T27" s="287"/>
      <c r="U27" s="287"/>
      <c r="V27" s="287"/>
      <c r="W27" s="287"/>
      <c r="X27" s="287"/>
      <c r="Y27" s="287"/>
      <c r="Z27" s="289">
        <f t="shared" si="1"/>
        <v>4.4421052631578952</v>
      </c>
      <c r="AA27" s="270"/>
      <c r="AB27" s="289">
        <f t="shared" si="2"/>
        <v>0.6</v>
      </c>
      <c r="AC27" s="289">
        <f t="shared" si="3"/>
        <v>0.84210526315789469</v>
      </c>
      <c r="AD27" s="289">
        <f t="shared" si="4"/>
        <v>1.5</v>
      </c>
      <c r="AE27" s="289">
        <f t="shared" si="5"/>
        <v>1.5</v>
      </c>
      <c r="AF27" s="289" t="e">
        <f t="shared" si="6"/>
        <v>#NUM!</v>
      </c>
      <c r="AG27" s="289" t="e">
        <f t="shared" si="7"/>
        <v>#NUM!</v>
      </c>
      <c r="AH27" s="289" t="e">
        <f t="shared" si="8"/>
        <v>#NUM!</v>
      </c>
      <c r="AI27" s="290" t="e">
        <f t="shared" si="9"/>
        <v>#NUM!</v>
      </c>
      <c r="AJ27" s="291" t="e">
        <f t="shared" si="10"/>
        <v>#NUM!</v>
      </c>
    </row>
    <row r="28" spans="1:36" ht="14.85" customHeight="1" x14ac:dyDescent="0.3">
      <c r="A28" s="285">
        <f t="shared" si="0"/>
        <v>23</v>
      </c>
      <c r="B28" s="139" t="s">
        <v>128</v>
      </c>
      <c r="C28" s="140" t="s">
        <v>55</v>
      </c>
      <c r="D28" s="141" t="s">
        <v>56</v>
      </c>
      <c r="E28" s="142">
        <v>14391</v>
      </c>
      <c r="F28" s="139" t="s">
        <v>129</v>
      </c>
      <c r="G28" s="143" t="s">
        <v>130</v>
      </c>
      <c r="H28" s="118" t="s">
        <v>190</v>
      </c>
      <c r="I28" s="287">
        <f>IF(ISNA(VLOOKUP($E28,[1]Vår_1!$E$6:$N$37, 10, FALSE)) = TRUE, 1.5, VLOOKUP($E28,[1]Vår_1!$E$6:$N$37, 10, FALSE))</f>
        <v>1</v>
      </c>
      <c r="J28" s="287">
        <f>IF(ISNA(VLOOKUP($E28,[1]Vår_2!$E$6:$N$43, 10, FALSE)) = TRUE, 1.5, VLOOKUP($E28,[1]Vår_2!$E$6:$N$43, 10, FALSE))</f>
        <v>1.5</v>
      </c>
      <c r="K28" s="287">
        <f>IF(ISNA(VLOOKUP($E28,[1]Vår_3!$E$6:$N$43, 10, FALSE)) = TRUE, 1.5, VLOOKUP($E28,[1]Vår_3!$E$6:$N$43, 10, FALSE))</f>
        <v>0.69565217391304346</v>
      </c>
      <c r="L28" s="287">
        <f>IF(ISNA(VLOOKUP($E28,[1]Vår_4!$E$6:$N$43, 10, FALSE)) = TRUE, 1.5, VLOOKUP($E28,[1]Vår_4!$E$6:$N$43, 10, FALSE))</f>
        <v>1.5</v>
      </c>
      <c r="M28" s="287"/>
      <c r="N28" s="287"/>
      <c r="O28" s="287"/>
      <c r="P28" s="287"/>
      <c r="Q28" s="288"/>
      <c r="R28" s="287"/>
      <c r="S28" s="287"/>
      <c r="T28" s="287"/>
      <c r="U28" s="287"/>
      <c r="V28" s="287"/>
      <c r="W28" s="287"/>
      <c r="X28" s="287"/>
      <c r="Y28" s="287"/>
      <c r="Z28" s="289">
        <f t="shared" si="1"/>
        <v>4.695652173913043</v>
      </c>
      <c r="AA28" s="270"/>
      <c r="AB28" s="289">
        <f t="shared" si="2"/>
        <v>0.69565217391304346</v>
      </c>
      <c r="AC28" s="289">
        <f t="shared" si="3"/>
        <v>1</v>
      </c>
      <c r="AD28" s="289">
        <f t="shared" si="4"/>
        <v>1.5</v>
      </c>
      <c r="AE28" s="289">
        <f t="shared" si="5"/>
        <v>1.5</v>
      </c>
      <c r="AF28" s="289" t="e">
        <f t="shared" si="6"/>
        <v>#NUM!</v>
      </c>
      <c r="AG28" s="289" t="e">
        <f t="shared" si="7"/>
        <v>#NUM!</v>
      </c>
      <c r="AH28" s="289" t="e">
        <f t="shared" si="8"/>
        <v>#NUM!</v>
      </c>
      <c r="AI28" s="290" t="e">
        <f t="shared" si="9"/>
        <v>#NUM!</v>
      </c>
      <c r="AJ28" s="291" t="e">
        <f t="shared" si="10"/>
        <v>#NUM!</v>
      </c>
    </row>
    <row r="29" spans="1:36" s="270" customFormat="1" ht="13.35" customHeight="1" x14ac:dyDescent="0.25">
      <c r="A29" s="285">
        <f t="shared" si="0"/>
        <v>24</v>
      </c>
      <c r="B29" s="85" t="s">
        <v>155</v>
      </c>
      <c r="C29" s="86" t="s">
        <v>60</v>
      </c>
      <c r="D29" s="87" t="s">
        <v>56</v>
      </c>
      <c r="E29" s="88">
        <v>9775</v>
      </c>
      <c r="F29" s="85" t="s">
        <v>156</v>
      </c>
      <c r="G29" s="89" t="s">
        <v>157</v>
      </c>
      <c r="H29" s="92" t="s">
        <v>189</v>
      </c>
      <c r="I29" s="287">
        <f>IF(ISNA(VLOOKUP($E29,[1]Vår_1!$E$6:$N$37, 10, FALSE)) = TRUE, 1.5, VLOOKUP($E29,[1]Vår_1!$E$6:$N$37, 10, FALSE))</f>
        <v>1.5</v>
      </c>
      <c r="J29" s="287">
        <f>IF(ISNA(VLOOKUP($E29,[1]Vår_2!$E$6:$N$43, 10, FALSE)) = TRUE, 1.5, VLOOKUP($E29,[1]Vår_2!$E$6:$N$43, 10, FALSE))</f>
        <v>0.9</v>
      </c>
      <c r="K29" s="287">
        <f>IF(ISNA(VLOOKUP($E29,[1]Vår_3!$E$6:$N$43, 10, FALSE)) = TRUE, 1.5, VLOOKUP($E29,[1]Vår_3!$E$6:$N$43, 10, FALSE))</f>
        <v>0.82608695652173914</v>
      </c>
      <c r="L29" s="287">
        <f>IF(ISNA(VLOOKUP($E29,[1]Vår_4!$E$6:$N$43, 10, FALSE)) = TRUE, 1.5, VLOOKUP($E29,[1]Vår_4!$E$6:$N$43, 10, FALSE))</f>
        <v>1.5</v>
      </c>
      <c r="M29" s="287"/>
      <c r="N29" s="287"/>
      <c r="O29" s="287"/>
      <c r="P29" s="287"/>
      <c r="Q29" s="288"/>
      <c r="R29" s="287"/>
      <c r="S29" s="287"/>
      <c r="T29" s="287"/>
      <c r="U29" s="287"/>
      <c r="V29" s="287"/>
      <c r="W29" s="287"/>
      <c r="X29" s="287"/>
      <c r="Y29" s="287"/>
      <c r="Z29" s="289">
        <f t="shared" si="1"/>
        <v>4.7260869565217387</v>
      </c>
      <c r="AB29" s="289">
        <f t="shared" si="2"/>
        <v>0.82608695652173914</v>
      </c>
      <c r="AC29" s="289">
        <f t="shared" si="3"/>
        <v>0.9</v>
      </c>
      <c r="AD29" s="289">
        <f t="shared" si="4"/>
        <v>1.5</v>
      </c>
      <c r="AE29" s="289">
        <f t="shared" si="5"/>
        <v>1.5</v>
      </c>
      <c r="AF29" s="289" t="e">
        <f t="shared" si="6"/>
        <v>#NUM!</v>
      </c>
      <c r="AG29" s="289" t="e">
        <f t="shared" si="7"/>
        <v>#NUM!</v>
      </c>
      <c r="AH29" s="289" t="e">
        <f t="shared" si="8"/>
        <v>#NUM!</v>
      </c>
      <c r="AI29" s="290" t="e">
        <f t="shared" si="9"/>
        <v>#NUM!</v>
      </c>
      <c r="AJ29" s="291" t="e">
        <f t="shared" si="10"/>
        <v>#NUM!</v>
      </c>
    </row>
    <row r="30" spans="1:36" s="270" customFormat="1" ht="13.35" customHeight="1" x14ac:dyDescent="0.25">
      <c r="A30" s="285">
        <f t="shared" si="0"/>
        <v>25</v>
      </c>
      <c r="B30" s="85" t="s">
        <v>163</v>
      </c>
      <c r="C30" s="86" t="s">
        <v>55</v>
      </c>
      <c r="D30" s="87" t="s">
        <v>56</v>
      </c>
      <c r="E30" s="88">
        <v>475</v>
      </c>
      <c r="F30" s="85" t="s">
        <v>70</v>
      </c>
      <c r="G30" s="225" t="s">
        <v>164</v>
      </c>
      <c r="H30" s="92" t="s">
        <v>189</v>
      </c>
      <c r="I30" s="287">
        <f>IF(ISNA(VLOOKUP($E30,[1]Vår_1!$E$6:$N$37, 10, FALSE)) = TRUE, 1.5, VLOOKUP($E30,[1]Vår_1!$E$6:$N$37, 10, FALSE))</f>
        <v>1.5</v>
      </c>
      <c r="J30" s="287">
        <f>IF(ISNA(VLOOKUP($E30,[1]Vår_2!$E$6:$N$43, 10, FALSE)) = TRUE, 1.5, VLOOKUP($E30,[1]Vår_2!$E$6:$N$43, 10, FALSE))</f>
        <v>1.5</v>
      </c>
      <c r="K30" s="287">
        <f>IF(ISNA(VLOOKUP($E30,[1]Vår_3!$E$6:$N$43, 10, FALSE)) = TRUE, 1.5, VLOOKUP($E30,[1]Vår_3!$E$6:$N$43, 10, FALSE))</f>
        <v>0.34782608695652173</v>
      </c>
      <c r="L30" s="287">
        <f>IF(ISNA(VLOOKUP($E30,[1]Vår_4!$E$6:$N$43, 10, FALSE)) = TRUE, 1.5, VLOOKUP($E30,[1]Vår_4!$E$6:$N$43, 10, FALSE))</f>
        <v>1.5</v>
      </c>
      <c r="M30" s="287"/>
      <c r="N30" s="287"/>
      <c r="O30" s="287"/>
      <c r="P30" s="287"/>
      <c r="Q30" s="288"/>
      <c r="R30" s="287"/>
      <c r="S30" s="287"/>
      <c r="T30" s="287"/>
      <c r="U30" s="287"/>
      <c r="V30" s="287"/>
      <c r="W30" s="287"/>
      <c r="X30" s="287"/>
      <c r="Y30" s="287"/>
      <c r="Z30" s="289">
        <f t="shared" si="1"/>
        <v>4.8478260869565215</v>
      </c>
      <c r="AB30" s="289">
        <f t="shared" si="2"/>
        <v>0.34782608695652173</v>
      </c>
      <c r="AC30" s="289">
        <f t="shared" si="3"/>
        <v>1.5</v>
      </c>
      <c r="AD30" s="289">
        <f t="shared" si="4"/>
        <v>1.5</v>
      </c>
      <c r="AE30" s="289">
        <f t="shared" si="5"/>
        <v>1.5</v>
      </c>
      <c r="AF30" s="289" t="e">
        <f t="shared" si="6"/>
        <v>#NUM!</v>
      </c>
      <c r="AG30" s="289" t="e">
        <f t="shared" si="7"/>
        <v>#NUM!</v>
      </c>
      <c r="AH30" s="289" t="e">
        <f t="shared" si="8"/>
        <v>#NUM!</v>
      </c>
      <c r="AI30" s="290" t="e">
        <f t="shared" si="9"/>
        <v>#NUM!</v>
      </c>
      <c r="AJ30" s="291" t="e">
        <f t="shared" si="10"/>
        <v>#NUM!</v>
      </c>
    </row>
    <row r="31" spans="1:36" s="270" customFormat="1" ht="13.35" customHeight="1" x14ac:dyDescent="0.25">
      <c r="A31" s="285">
        <f t="shared" si="0"/>
        <v>26</v>
      </c>
      <c r="B31" s="305" t="s">
        <v>118</v>
      </c>
      <c r="C31" s="306" t="s">
        <v>55</v>
      </c>
      <c r="D31" s="307" t="s">
        <v>56</v>
      </c>
      <c r="E31" s="292">
        <v>11733</v>
      </c>
      <c r="F31" s="305" t="s">
        <v>119</v>
      </c>
      <c r="G31" s="308" t="s">
        <v>120</v>
      </c>
      <c r="H31" s="118" t="s">
        <v>190</v>
      </c>
      <c r="I31" s="287">
        <f>IF(ISNA(VLOOKUP($E31,[1]Vår_1!$E$6:$N$37, 10, FALSE)) = TRUE, 1.5, VLOOKUP($E31,[1]Vår_1!$E$6:$N$37, 10, FALSE))</f>
        <v>0.63157894736842102</v>
      </c>
      <c r="J31" s="287">
        <f>IF(ISNA(VLOOKUP($E31,[1]Vår_2!$E$6:$N$43, 10, FALSE)) = TRUE, 1.5, VLOOKUP($E31,[1]Vår_2!$E$6:$N$43, 10, FALSE))</f>
        <v>1.5</v>
      </c>
      <c r="K31" s="287">
        <f>IF(ISNA(VLOOKUP($E31,[1]Vår_3!$E$6:$N$43, 10, FALSE)) = TRUE, 1.5, VLOOKUP($E31,[1]Vår_3!$E$6:$N$43, 10, FALSE))</f>
        <v>1.5</v>
      </c>
      <c r="L31" s="287">
        <f>IF(ISNA(VLOOKUP($E31,[1]Vår_4!$E$6:$N$43, 10, FALSE)) = TRUE, 1.5, VLOOKUP($E31,[1]Vår_4!$E$6:$N$43, 10, FALSE))</f>
        <v>1.5</v>
      </c>
      <c r="M31" s="287"/>
      <c r="N31" s="287"/>
      <c r="O31" s="287"/>
      <c r="P31" s="287"/>
      <c r="Q31" s="288"/>
      <c r="R31" s="287"/>
      <c r="S31" s="287"/>
      <c r="T31" s="287"/>
      <c r="U31" s="287"/>
      <c r="V31" s="287"/>
      <c r="W31" s="287"/>
      <c r="X31" s="287"/>
      <c r="Y31" s="287"/>
      <c r="Z31" s="289">
        <f t="shared" si="1"/>
        <v>5.1315789473684212</v>
      </c>
      <c r="AB31" s="289">
        <f t="shared" si="2"/>
        <v>0.63157894736842102</v>
      </c>
      <c r="AC31" s="289">
        <f t="shared" si="3"/>
        <v>1.5</v>
      </c>
      <c r="AD31" s="289">
        <f t="shared" si="4"/>
        <v>1.5</v>
      </c>
      <c r="AE31" s="289">
        <f t="shared" si="5"/>
        <v>1.5</v>
      </c>
      <c r="AF31" s="289" t="e">
        <f t="shared" si="6"/>
        <v>#NUM!</v>
      </c>
      <c r="AG31" s="289" t="e">
        <f t="shared" si="7"/>
        <v>#NUM!</v>
      </c>
      <c r="AH31" s="289" t="e">
        <f t="shared" si="8"/>
        <v>#NUM!</v>
      </c>
      <c r="AI31" s="290" t="e">
        <f t="shared" si="9"/>
        <v>#NUM!</v>
      </c>
      <c r="AJ31" s="291" t="e">
        <f t="shared" si="10"/>
        <v>#NUM!</v>
      </c>
    </row>
    <row r="32" spans="1:36" s="270" customFormat="1" ht="13.35" customHeight="1" x14ac:dyDescent="0.25">
      <c r="A32" s="285">
        <f t="shared" si="0"/>
        <v>27</v>
      </c>
      <c r="B32" s="109" t="s">
        <v>146</v>
      </c>
      <c r="C32" s="110" t="s">
        <v>55</v>
      </c>
      <c r="D32" s="111" t="s">
        <v>56</v>
      </c>
      <c r="E32" s="112">
        <v>3951</v>
      </c>
      <c r="F32" s="109" t="s">
        <v>147</v>
      </c>
      <c r="G32" s="136" t="s">
        <v>148</v>
      </c>
      <c r="H32" s="92" t="s">
        <v>189</v>
      </c>
      <c r="I32" s="287">
        <f>IF(ISNA(VLOOKUP($E32,[1]Vår_1!$E$6:$N$37, 10, FALSE)) = TRUE, 1.5, VLOOKUP($E32,[1]Vår_1!$E$6:$N$37, 10, FALSE))</f>
        <v>1.5</v>
      </c>
      <c r="J32" s="287">
        <f>IF(ISNA(VLOOKUP($E32,[1]Vår_2!$E$6:$N$43, 10, FALSE)) = TRUE, 1.5, VLOOKUP($E32,[1]Vår_2!$E$6:$N$43, 10, FALSE))</f>
        <v>1.5</v>
      </c>
      <c r="K32" s="287">
        <f>IF(ISNA(VLOOKUP($E32,[1]Vår_3!$E$6:$N$43, 10, FALSE)) = TRUE, 1.5, VLOOKUP($E32,[1]Vår_3!$E$6:$N$43, 10, FALSE))</f>
        <v>1.5</v>
      </c>
      <c r="L32" s="287">
        <f>IF(ISNA(VLOOKUP($E32,[1]Vår_4!$E$6:$N$43, 10, FALSE)) = TRUE, 1.5, VLOOKUP($E32,[1]Vår_4!$E$6:$N$43, 10, FALSE))</f>
        <v>1.5</v>
      </c>
      <c r="M32" s="287"/>
      <c r="N32" s="287"/>
      <c r="O32" s="287"/>
      <c r="P32" s="287"/>
      <c r="Q32" s="288"/>
      <c r="R32" s="287"/>
      <c r="S32" s="287"/>
      <c r="T32" s="287"/>
      <c r="U32" s="287"/>
      <c r="V32" s="287"/>
      <c r="W32" s="287"/>
      <c r="X32" s="287"/>
      <c r="Y32" s="287"/>
      <c r="Z32" s="289">
        <f t="shared" si="1"/>
        <v>6</v>
      </c>
      <c r="AB32" s="289">
        <f t="shared" si="2"/>
        <v>1.5</v>
      </c>
      <c r="AC32" s="289">
        <f t="shared" si="3"/>
        <v>1.5</v>
      </c>
      <c r="AD32" s="289">
        <f t="shared" si="4"/>
        <v>1.5</v>
      </c>
      <c r="AE32" s="289">
        <f t="shared" si="5"/>
        <v>1.5</v>
      </c>
      <c r="AF32" s="289" t="e">
        <f t="shared" si="6"/>
        <v>#NUM!</v>
      </c>
      <c r="AG32" s="289" t="e">
        <f t="shared" si="7"/>
        <v>#NUM!</v>
      </c>
      <c r="AH32" s="289" t="e">
        <f t="shared" si="8"/>
        <v>#NUM!</v>
      </c>
      <c r="AI32" s="290" t="e">
        <f t="shared" si="9"/>
        <v>#NUM!</v>
      </c>
      <c r="AJ32" s="291" t="e">
        <f t="shared" si="10"/>
        <v>#NUM!</v>
      </c>
    </row>
    <row r="33" spans="1:36" ht="14.4" x14ac:dyDescent="0.3">
      <c r="A33" s="285">
        <f t="shared" si="0"/>
        <v>28</v>
      </c>
      <c r="B33" s="314" t="s">
        <v>95</v>
      </c>
      <c r="C33" s="110" t="s">
        <v>60</v>
      </c>
      <c r="D33" s="111" t="s">
        <v>56</v>
      </c>
      <c r="E33" s="112">
        <v>9340</v>
      </c>
      <c r="F33" s="113" t="s">
        <v>96</v>
      </c>
      <c r="G33" s="131" t="s">
        <v>97</v>
      </c>
      <c r="H33" s="118" t="s">
        <v>190</v>
      </c>
      <c r="I33" s="287">
        <f>IF(ISNA(VLOOKUP($E33,[1]Vår_1!$E$6:$N$37, 10, FALSE)) = TRUE, 1.5, VLOOKUP($E33,[1]Vår_1!$E$6:$N$37, 10, FALSE))</f>
        <v>1.5</v>
      </c>
      <c r="J33" s="287">
        <f>IF(ISNA(VLOOKUP($E33,[1]Vår_2!$E$6:$N$43, 10, FALSE)) = TRUE, 1.5, VLOOKUP($E33,[1]Vår_2!$E$6:$N$43, 10, FALSE))</f>
        <v>1.5</v>
      </c>
      <c r="K33" s="287">
        <f>IF(ISNA(VLOOKUP($E33,[1]Vår_3!$E$6:$N$43, 10, FALSE)) = TRUE, 1.5, VLOOKUP($E33,[1]Vår_3!$E$6:$N$43, 10, FALSE))</f>
        <v>1.5</v>
      </c>
      <c r="L33" s="287">
        <f>IF(ISNA(VLOOKUP($E33,[1]Vår_4!$E$6:$N$43, 10, FALSE)) = TRUE, 1.5, VLOOKUP($E33,[1]Vår_4!$E$6:$N$43, 10, FALSE))</f>
        <v>1.5</v>
      </c>
      <c r="M33" s="287"/>
      <c r="N33" s="287"/>
      <c r="O33" s="287"/>
      <c r="P33" s="287"/>
      <c r="Q33" s="288"/>
      <c r="R33" s="287"/>
      <c r="S33" s="287"/>
      <c r="T33" s="287"/>
      <c r="U33" s="287"/>
      <c r="V33" s="287"/>
      <c r="W33" s="287"/>
      <c r="X33" s="287"/>
      <c r="Y33" s="287"/>
      <c r="Z33" s="289">
        <f t="shared" si="1"/>
        <v>6</v>
      </c>
      <c r="AA33" s="270"/>
      <c r="AB33" s="289">
        <f t="shared" si="2"/>
        <v>1.5</v>
      </c>
      <c r="AC33" s="289">
        <f t="shared" si="3"/>
        <v>1.5</v>
      </c>
      <c r="AD33" s="289">
        <f t="shared" si="4"/>
        <v>1.5</v>
      </c>
      <c r="AE33" s="289">
        <f t="shared" si="5"/>
        <v>1.5</v>
      </c>
      <c r="AF33" s="289" t="e">
        <f t="shared" si="6"/>
        <v>#NUM!</v>
      </c>
      <c r="AG33" s="289" t="e">
        <f t="shared" si="7"/>
        <v>#NUM!</v>
      </c>
      <c r="AH33" s="289" t="e">
        <f t="shared" si="8"/>
        <v>#NUM!</v>
      </c>
      <c r="AI33" s="290" t="e">
        <f t="shared" si="9"/>
        <v>#NUM!</v>
      </c>
      <c r="AJ33" s="291" t="e">
        <f t="shared" si="10"/>
        <v>#NUM!</v>
      </c>
    </row>
    <row r="34" spans="1:36" ht="14.4" x14ac:dyDescent="0.3">
      <c r="A34" s="285">
        <f t="shared" si="0"/>
        <v>29</v>
      </c>
      <c r="B34" s="139" t="s">
        <v>125</v>
      </c>
      <c r="C34" s="140" t="s">
        <v>60</v>
      </c>
      <c r="D34" s="141" t="s">
        <v>56</v>
      </c>
      <c r="E34" s="142">
        <v>11541</v>
      </c>
      <c r="F34" s="139" t="s">
        <v>126</v>
      </c>
      <c r="G34" s="143" t="s">
        <v>127</v>
      </c>
      <c r="H34" s="118" t="s">
        <v>190</v>
      </c>
      <c r="I34" s="287">
        <f>IF(ISNA(VLOOKUP($E34,[1]Vår_1!$E$6:$N$37, 10, FALSE)) = TRUE, 1.5, VLOOKUP($E34,[1]Vår_1!$E$6:$N$37, 10, FALSE))</f>
        <v>1.5</v>
      </c>
      <c r="J34" s="287">
        <f>IF(ISNA(VLOOKUP($E34,[1]Vår_2!$E$6:$N$43, 10, FALSE)) = TRUE, 1.5, VLOOKUP($E34,[1]Vår_2!$E$6:$N$43, 10, FALSE))</f>
        <v>1.5</v>
      </c>
      <c r="K34" s="287">
        <f>IF(ISNA(VLOOKUP($E34,[1]Vår_3!$E$6:$N$43, 10, FALSE)) = TRUE, 1.5, VLOOKUP($E34,[1]Vår_3!$E$6:$N$43, 10, FALSE))</f>
        <v>1.5</v>
      </c>
      <c r="L34" s="287">
        <f>IF(ISNA(VLOOKUP($E34,[1]Vår_4!$E$6:$N$43, 10, FALSE)) = TRUE, 1.5, VLOOKUP($E34,[1]Vår_4!$E$6:$N$43, 10, FALSE))</f>
        <v>1.5</v>
      </c>
      <c r="M34" s="287"/>
      <c r="N34" s="287"/>
      <c r="O34" s="287"/>
      <c r="P34" s="287"/>
      <c r="Q34" s="288"/>
      <c r="R34" s="287"/>
      <c r="S34" s="287"/>
      <c r="T34" s="287"/>
      <c r="U34" s="287"/>
      <c r="V34" s="287"/>
      <c r="W34" s="287"/>
      <c r="X34" s="287"/>
      <c r="Y34" s="287"/>
      <c r="Z34" s="289">
        <f t="shared" si="1"/>
        <v>6</v>
      </c>
      <c r="AA34" s="270"/>
      <c r="AB34" s="289">
        <f t="shared" si="2"/>
        <v>1.5</v>
      </c>
      <c r="AC34" s="289">
        <f t="shared" si="3"/>
        <v>1.5</v>
      </c>
      <c r="AD34" s="289">
        <f t="shared" si="4"/>
        <v>1.5</v>
      </c>
      <c r="AE34" s="289">
        <f t="shared" si="5"/>
        <v>1.5</v>
      </c>
      <c r="AF34" s="289" t="e">
        <f t="shared" si="6"/>
        <v>#NUM!</v>
      </c>
      <c r="AG34" s="289" t="e">
        <f t="shared" si="7"/>
        <v>#NUM!</v>
      </c>
      <c r="AH34" s="289" t="e">
        <f t="shared" si="8"/>
        <v>#NUM!</v>
      </c>
      <c r="AI34" s="290" t="e">
        <f t="shared" si="9"/>
        <v>#NUM!</v>
      </c>
      <c r="AJ34" s="291" t="e">
        <f t="shared" si="10"/>
        <v>#NUM!</v>
      </c>
    </row>
    <row r="35" spans="1:36" ht="14.4" x14ac:dyDescent="0.3">
      <c r="A35" s="285">
        <f t="shared" si="0"/>
        <v>30</v>
      </c>
      <c r="B35" s="109" t="s">
        <v>140</v>
      </c>
      <c r="C35" s="110" t="s">
        <v>55</v>
      </c>
      <c r="D35" s="111" t="s">
        <v>56</v>
      </c>
      <c r="E35" s="112">
        <v>13724</v>
      </c>
      <c r="F35" s="109" t="s">
        <v>141</v>
      </c>
      <c r="G35" s="136" t="s">
        <v>142</v>
      </c>
      <c r="H35" s="92" t="s">
        <v>189</v>
      </c>
      <c r="I35" s="287">
        <f>IF(ISNA(VLOOKUP($E35,[1]Vår_1!$E$6:$N$37, 10, FALSE)) = TRUE, 1.5, VLOOKUP($E35,[1]Vår_1!$E$6:$N$37, 10, FALSE))</f>
        <v>1.5</v>
      </c>
      <c r="J35" s="287">
        <f>IF(ISNA(VLOOKUP($E35,[1]Vår_2!$E$6:$N$43, 10, FALSE)) = TRUE, 1.5, VLOOKUP($E35,[1]Vår_2!$E$6:$N$43, 10, FALSE))</f>
        <v>1.5</v>
      </c>
      <c r="K35" s="287">
        <f>IF(ISNA(VLOOKUP($E35,[1]Vår_3!$E$6:$N$43, 10, FALSE)) = TRUE, 1.5, VLOOKUP($E35,[1]Vår_3!$E$6:$N$43, 10, FALSE))</f>
        <v>1.5</v>
      </c>
      <c r="L35" s="287">
        <f>IF(ISNA(VLOOKUP($E35,[1]Vår_4!$E$6:$N$43, 10, FALSE)) = TRUE, 1.5, VLOOKUP($E35,[1]Vår_4!$E$6:$N$43, 10, FALSE))</f>
        <v>1.5</v>
      </c>
      <c r="M35" s="287"/>
      <c r="N35" s="287"/>
      <c r="O35" s="287"/>
      <c r="P35" s="287"/>
      <c r="Q35" s="288"/>
      <c r="R35" s="287"/>
      <c r="S35" s="287"/>
      <c r="T35" s="287"/>
      <c r="U35" s="287"/>
      <c r="V35" s="287"/>
      <c r="W35" s="287"/>
      <c r="X35" s="287"/>
      <c r="Y35" s="287"/>
      <c r="Z35" s="289">
        <f t="shared" si="1"/>
        <v>6</v>
      </c>
      <c r="AA35" s="270"/>
      <c r="AB35" s="289">
        <f t="shared" si="2"/>
        <v>1.5</v>
      </c>
      <c r="AC35" s="289">
        <f t="shared" si="3"/>
        <v>1.5</v>
      </c>
      <c r="AD35" s="289">
        <f t="shared" si="4"/>
        <v>1.5</v>
      </c>
      <c r="AE35" s="289">
        <f t="shared" si="5"/>
        <v>1.5</v>
      </c>
      <c r="AF35" s="289" t="e">
        <f t="shared" si="6"/>
        <v>#NUM!</v>
      </c>
      <c r="AG35" s="289" t="e">
        <f t="shared" si="7"/>
        <v>#NUM!</v>
      </c>
      <c r="AH35" s="289" t="e">
        <f t="shared" si="8"/>
        <v>#NUM!</v>
      </c>
      <c r="AI35" s="290" t="e">
        <f t="shared" si="9"/>
        <v>#NUM!</v>
      </c>
      <c r="AJ35" s="291" t="e">
        <f t="shared" si="10"/>
        <v>#NUM!</v>
      </c>
    </row>
    <row r="36" spans="1:36" ht="14.4" x14ac:dyDescent="0.3">
      <c r="A36" s="285">
        <f t="shared" si="0"/>
        <v>31</v>
      </c>
      <c r="B36" s="109" t="s">
        <v>99</v>
      </c>
      <c r="C36" s="110" t="s">
        <v>100</v>
      </c>
      <c r="D36" s="111" t="s">
        <v>56</v>
      </c>
      <c r="E36" s="112">
        <v>15179</v>
      </c>
      <c r="F36" s="109" t="s">
        <v>101</v>
      </c>
      <c r="G36" s="138" t="s">
        <v>102</v>
      </c>
      <c r="H36" s="118" t="s">
        <v>190</v>
      </c>
      <c r="I36" s="287">
        <f>IF(ISNA(VLOOKUP($E36,[1]Vår_1!$E$6:$N$37, 10, FALSE)) = TRUE, 1.5, VLOOKUP($E36,[1]Vår_1!$E$6:$N$37, 10, FALSE))</f>
        <v>1.5</v>
      </c>
      <c r="J36" s="287">
        <f>IF(ISNA(VLOOKUP($E36,[1]Vår_2!$E$6:$N$43, 10, FALSE)) = TRUE, 1.5, VLOOKUP($E36,[1]Vår_2!$E$6:$N$43, 10, FALSE))</f>
        <v>1.5</v>
      </c>
      <c r="K36" s="287">
        <f>IF(ISNA(VLOOKUP($E36,[1]Vår_3!$E$6:$N$43, 10, FALSE)) = TRUE, 1.5, VLOOKUP($E36,[1]Vår_3!$E$6:$N$43, 10, FALSE))</f>
        <v>1.5</v>
      </c>
      <c r="L36" s="287">
        <f>IF(ISNA(VLOOKUP($E36,[1]Vår_4!$E$6:$N$43, 10, FALSE)) = TRUE, 1.5, VLOOKUP($E36,[1]Vår_4!$E$6:$N$43, 10, FALSE))</f>
        <v>1.5</v>
      </c>
      <c r="M36" s="287"/>
      <c r="N36" s="287"/>
      <c r="O36" s="287"/>
      <c r="P36" s="287"/>
      <c r="Q36" s="288"/>
      <c r="R36" s="287"/>
      <c r="S36" s="287"/>
      <c r="T36" s="287"/>
      <c r="U36" s="287"/>
      <c r="V36" s="287"/>
      <c r="W36" s="287"/>
      <c r="X36" s="287"/>
      <c r="Y36" s="287"/>
      <c r="Z36" s="289">
        <f t="shared" si="1"/>
        <v>6</v>
      </c>
      <c r="AA36" s="270"/>
      <c r="AB36" s="289">
        <f t="shared" si="2"/>
        <v>1.5</v>
      </c>
      <c r="AC36" s="289">
        <f t="shared" si="3"/>
        <v>1.5</v>
      </c>
      <c r="AD36" s="289">
        <f t="shared" si="4"/>
        <v>1.5</v>
      </c>
      <c r="AE36" s="289">
        <f t="shared" si="5"/>
        <v>1.5</v>
      </c>
      <c r="AF36" s="289" t="e">
        <f t="shared" si="6"/>
        <v>#NUM!</v>
      </c>
      <c r="AG36" s="289" t="e">
        <f t="shared" si="7"/>
        <v>#NUM!</v>
      </c>
      <c r="AH36" s="289" t="e">
        <f t="shared" si="8"/>
        <v>#NUM!</v>
      </c>
      <c r="AI36" s="290" t="e">
        <f t="shared" si="9"/>
        <v>#NUM!</v>
      </c>
      <c r="AJ36" s="291" t="e">
        <f t="shared" si="10"/>
        <v>#NUM!</v>
      </c>
    </row>
    <row r="37" spans="1:36" ht="14.4" x14ac:dyDescent="0.3">
      <c r="A37" s="285">
        <f t="shared" si="0"/>
        <v>32</v>
      </c>
      <c r="B37" s="315" t="s">
        <v>149</v>
      </c>
      <c r="C37" s="86" t="s">
        <v>55</v>
      </c>
      <c r="D37" s="87" t="s">
        <v>56</v>
      </c>
      <c r="E37" s="88">
        <v>10324</v>
      </c>
      <c r="F37" s="85" t="s">
        <v>150</v>
      </c>
      <c r="G37" s="89" t="s">
        <v>151</v>
      </c>
      <c r="H37" s="92" t="s">
        <v>189</v>
      </c>
      <c r="I37" s="287">
        <f>IF(ISNA(VLOOKUP($E37,[1]Vår_1!$E$6:$N$37, 10, FALSE)) = TRUE, 1.5, VLOOKUP($E37,[1]Vår_1!$E$6:$N$37, 10, FALSE))</f>
        <v>1.5</v>
      </c>
      <c r="J37" s="287">
        <f>IF(ISNA(VLOOKUP($E37,[1]Vår_2!$E$6:$N$43, 10, FALSE)) = TRUE, 1.5, VLOOKUP($E37,[1]Vår_2!$E$6:$N$43, 10, FALSE))</f>
        <v>1.5</v>
      </c>
      <c r="K37" s="287">
        <f>IF(ISNA(VLOOKUP($E37,[1]Vår_3!$E$6:$N$43, 10, FALSE)) = TRUE, 1.5, VLOOKUP($E37,[1]Vår_3!$E$6:$N$43, 10, FALSE))</f>
        <v>1.5</v>
      </c>
      <c r="L37" s="287">
        <f>IF(ISNA(VLOOKUP($E37,[1]Vår_4!$E$6:$N$43, 10, FALSE)) = TRUE, 1.5, VLOOKUP($E37,[1]Vår_4!$E$6:$N$43, 10, FALSE))</f>
        <v>1.5</v>
      </c>
      <c r="M37" s="287"/>
      <c r="N37" s="287"/>
      <c r="O37" s="287"/>
      <c r="P37" s="287"/>
      <c r="Q37" s="288"/>
      <c r="R37" s="287"/>
      <c r="S37" s="287"/>
      <c r="T37" s="287"/>
      <c r="U37" s="287"/>
      <c r="V37" s="287"/>
      <c r="W37" s="287"/>
      <c r="X37" s="287"/>
      <c r="Y37" s="287"/>
      <c r="Z37" s="289">
        <f t="shared" si="1"/>
        <v>6</v>
      </c>
      <c r="AA37" s="270"/>
      <c r="AB37" s="289">
        <f t="shared" si="2"/>
        <v>1.5</v>
      </c>
      <c r="AC37" s="289">
        <f t="shared" si="3"/>
        <v>1.5</v>
      </c>
      <c r="AD37" s="289">
        <f t="shared" si="4"/>
        <v>1.5</v>
      </c>
      <c r="AE37" s="289">
        <f t="shared" si="5"/>
        <v>1.5</v>
      </c>
      <c r="AF37" s="289" t="e">
        <f t="shared" si="6"/>
        <v>#NUM!</v>
      </c>
      <c r="AG37" s="289" t="e">
        <f t="shared" si="7"/>
        <v>#NUM!</v>
      </c>
      <c r="AH37" s="289" t="e">
        <f t="shared" si="8"/>
        <v>#NUM!</v>
      </c>
      <c r="AI37" s="290" t="e">
        <f t="shared" si="9"/>
        <v>#NUM!</v>
      </c>
      <c r="AJ37" s="291" t="e">
        <f t="shared" si="10"/>
        <v>#NUM!</v>
      </c>
    </row>
    <row r="38" spans="1:36" ht="14.4" x14ac:dyDescent="0.3">
      <c r="A38" s="285">
        <f t="shared" si="0"/>
        <v>33</v>
      </c>
      <c r="B38" s="85" t="s">
        <v>106</v>
      </c>
      <c r="C38" s="86" t="s">
        <v>60</v>
      </c>
      <c r="D38" s="87" t="s">
        <v>56</v>
      </c>
      <c r="E38" s="316">
        <v>4444</v>
      </c>
      <c r="F38" s="317" t="s">
        <v>107</v>
      </c>
      <c r="G38" s="225" t="s">
        <v>108</v>
      </c>
      <c r="H38" s="118" t="s">
        <v>190</v>
      </c>
      <c r="I38" s="287">
        <f>IF(ISNA(VLOOKUP($E38,[1]Vår_1!$E$6:$N$37, 10, FALSE)) = TRUE, 1.5, VLOOKUP($E38,[1]Vår_1!$E$6:$N$37, 10, FALSE))</f>
        <v>1.5</v>
      </c>
      <c r="J38" s="287">
        <f>IF(ISNA(VLOOKUP($E38,[1]Vår_2!$E$6:$N$43, 10, FALSE)) = TRUE, 1.5, VLOOKUP($E38,[1]Vår_2!$E$6:$N$43, 10, FALSE))</f>
        <v>1.5</v>
      </c>
      <c r="K38" s="287">
        <f>IF(ISNA(VLOOKUP($E38,[1]Vår_3!$E$6:$N$43, 10, FALSE)) = TRUE, 1.5, VLOOKUP($E38,[1]Vår_3!$E$6:$N$43, 10, FALSE))</f>
        <v>1.5</v>
      </c>
      <c r="L38" s="287">
        <f>IF(ISNA(VLOOKUP($E38,[1]Vår_4!$E$6:$N$43, 10, FALSE)) = TRUE, 1.5, VLOOKUP($E38,[1]Vår_4!$E$6:$N$43, 10, FALSE))</f>
        <v>1.5</v>
      </c>
      <c r="M38" s="287"/>
      <c r="N38" s="287"/>
      <c r="O38" s="287"/>
      <c r="P38" s="287"/>
      <c r="Q38" s="288"/>
      <c r="R38" s="287"/>
      <c r="S38" s="287"/>
      <c r="T38" s="287"/>
      <c r="U38" s="287"/>
      <c r="V38" s="287"/>
      <c r="W38" s="287"/>
      <c r="X38" s="287"/>
      <c r="Y38" s="287"/>
      <c r="Z38" s="289">
        <f t="shared" si="1"/>
        <v>6</v>
      </c>
      <c r="AA38" s="270"/>
      <c r="AB38" s="289">
        <f t="shared" si="2"/>
        <v>1.5</v>
      </c>
      <c r="AC38" s="289">
        <f t="shared" si="3"/>
        <v>1.5</v>
      </c>
      <c r="AD38" s="289">
        <f t="shared" si="4"/>
        <v>1.5</v>
      </c>
      <c r="AE38" s="289">
        <f t="shared" si="5"/>
        <v>1.5</v>
      </c>
      <c r="AF38" s="289" t="e">
        <f t="shared" si="6"/>
        <v>#NUM!</v>
      </c>
      <c r="AG38" s="289" t="e">
        <f t="shared" si="7"/>
        <v>#NUM!</v>
      </c>
      <c r="AH38" s="289" t="e">
        <f t="shared" si="8"/>
        <v>#NUM!</v>
      </c>
      <c r="AI38" s="290" t="e">
        <f t="shared" si="9"/>
        <v>#NUM!</v>
      </c>
      <c r="AJ38" s="291" t="e">
        <f t="shared" si="10"/>
        <v>#NUM!</v>
      </c>
    </row>
    <row r="39" spans="1:36" s="117" customFormat="1" ht="13.2" x14ac:dyDescent="0.25">
      <c r="A39" s="285">
        <v>33</v>
      </c>
      <c r="B39" s="305" t="s">
        <v>138</v>
      </c>
      <c r="C39" s="306" t="s">
        <v>60</v>
      </c>
      <c r="D39" s="307" t="s">
        <v>56</v>
      </c>
      <c r="E39" s="292">
        <v>15735</v>
      </c>
      <c r="F39" s="305" t="s">
        <v>76</v>
      </c>
      <c r="G39" s="308" t="s">
        <v>139</v>
      </c>
      <c r="H39" s="118" t="s">
        <v>190</v>
      </c>
      <c r="I39" s="287">
        <f>IF(ISNA(VLOOKUP($E39,[1]Vår_1!$E$6:$N$37, 10, FALSE)) = TRUE, 1.5, VLOOKUP($E39,[1]Vår_1!$E$6:$N$37, 10, FALSE))</f>
        <v>1.5</v>
      </c>
      <c r="J39" s="287">
        <f>IF(ISNA(VLOOKUP($E39,[1]Vår_2!$E$6:$N$43, 10, FALSE)) = TRUE, 1.5, VLOOKUP($E39,[1]Vår_2!$E$6:$N$43, 10, FALSE))</f>
        <v>1.5</v>
      </c>
      <c r="K39" s="287">
        <f>IF(ISNA(VLOOKUP($E39,[1]Vår_3!$E$6:$N$43, 10, FALSE)) = TRUE, 1.5, VLOOKUP($E39,[1]Vår_3!$E$6:$N$43, 10, FALSE))</f>
        <v>1.5</v>
      </c>
      <c r="L39" s="287">
        <f>IF(ISNA(VLOOKUP($E39,[1]Vår_4!$E$6:$N$43, 10, FALSE)) = TRUE, 1.5, VLOOKUP($E39,[1]Vår_4!$E$6:$N$43, 10, FALSE))</f>
        <v>1.5</v>
      </c>
      <c r="M39" s="287"/>
      <c r="N39" s="287"/>
      <c r="O39" s="287"/>
      <c r="P39" s="287"/>
      <c r="Q39" s="288"/>
      <c r="R39" s="287"/>
      <c r="S39" s="287"/>
      <c r="T39" s="287"/>
      <c r="U39" s="287"/>
      <c r="V39" s="287"/>
      <c r="W39" s="287"/>
      <c r="X39" s="287"/>
      <c r="Y39" s="287"/>
      <c r="Z39" s="289">
        <f t="shared" si="1"/>
        <v>6</v>
      </c>
      <c r="AA39" s="270"/>
      <c r="AB39" s="289">
        <f t="shared" si="2"/>
        <v>1.5</v>
      </c>
      <c r="AC39" s="289">
        <f t="shared" si="3"/>
        <v>1.5</v>
      </c>
      <c r="AD39" s="289">
        <f t="shared" si="4"/>
        <v>1.5</v>
      </c>
      <c r="AE39" s="289">
        <f t="shared" si="5"/>
        <v>1.5</v>
      </c>
      <c r="AF39" s="289" t="e">
        <f t="shared" si="6"/>
        <v>#NUM!</v>
      </c>
      <c r="AG39" s="289" t="e">
        <f t="shared" si="7"/>
        <v>#NUM!</v>
      </c>
      <c r="AH39" s="289" t="e">
        <f t="shared" si="8"/>
        <v>#NUM!</v>
      </c>
      <c r="AI39" s="290" t="e">
        <f t="shared" si="9"/>
        <v>#NUM!</v>
      </c>
      <c r="AJ39" s="291" t="e">
        <f t="shared" si="10"/>
        <v>#NUM!</v>
      </c>
    </row>
    <row r="40" spans="1:36" ht="15" customHeight="1" x14ac:dyDescent="0.3">
      <c r="A40" s="270"/>
      <c r="B40" s="227"/>
      <c r="C40" s="318"/>
      <c r="D40" s="319"/>
      <c r="E40" s="320"/>
      <c r="F40" s="227"/>
      <c r="G40" s="227"/>
      <c r="H40" s="321"/>
      <c r="I40" s="266"/>
      <c r="J40" s="266"/>
      <c r="K40" s="266"/>
      <c r="L40" s="266"/>
      <c r="M40" s="266"/>
      <c r="N40" s="266"/>
      <c r="O40" s="266"/>
      <c r="P40" s="266"/>
      <c r="Q40" s="322"/>
      <c r="R40" s="266"/>
      <c r="S40" s="266"/>
      <c r="T40" s="266"/>
      <c r="U40" s="266"/>
      <c r="V40" s="266"/>
      <c r="W40" s="266"/>
      <c r="X40" s="266"/>
      <c r="Y40" s="266"/>
      <c r="Z40" s="323"/>
      <c r="AA40" s="270"/>
      <c r="AB40" s="323"/>
      <c r="AC40" s="323"/>
      <c r="AD40" s="323"/>
      <c r="AE40" s="323"/>
      <c r="AF40" s="323"/>
      <c r="AG40" s="323"/>
      <c r="AH40" s="323"/>
      <c r="AI40" s="323"/>
      <c r="AJ40" s="324"/>
    </row>
    <row r="41" spans="1:36" ht="15" customHeight="1" x14ac:dyDescent="0.3">
      <c r="A41" s="270"/>
      <c r="B41" s="227"/>
      <c r="C41" s="318"/>
      <c r="D41" s="262" t="s">
        <v>192</v>
      </c>
      <c r="E41" s="320"/>
      <c r="F41" s="227"/>
      <c r="G41" s="227"/>
      <c r="H41" s="321"/>
      <c r="I41" s="266"/>
      <c r="J41" s="266"/>
      <c r="K41" s="266"/>
      <c r="L41" s="266"/>
      <c r="M41" s="266"/>
      <c r="N41" s="266"/>
      <c r="O41" s="266"/>
      <c r="P41" s="266"/>
      <c r="Q41" s="322"/>
      <c r="R41" s="266"/>
      <c r="S41" s="266"/>
      <c r="T41" s="266"/>
      <c r="U41" s="266"/>
      <c r="V41" s="266"/>
      <c r="W41" s="266"/>
      <c r="X41" s="266"/>
      <c r="Y41" s="266"/>
      <c r="Z41" s="323"/>
      <c r="AA41" s="270"/>
      <c r="AB41" s="323"/>
      <c r="AC41" s="323"/>
      <c r="AD41" s="323"/>
      <c r="AE41" s="323"/>
      <c r="AF41" s="323"/>
      <c r="AG41" s="323"/>
      <c r="AH41" s="323"/>
      <c r="AI41" s="323"/>
      <c r="AJ41" s="324"/>
    </row>
    <row r="44" spans="1:36" ht="15" customHeight="1" x14ac:dyDescent="0.3">
      <c r="H44" s="325"/>
    </row>
    <row r="45" spans="1:36" ht="15" customHeight="1" x14ac:dyDescent="0.3">
      <c r="H45" s="325"/>
      <c r="Q45" s="326"/>
    </row>
    <row r="48" spans="1:36" ht="15" customHeight="1" x14ac:dyDescent="0.3">
      <c r="Q48" s="326"/>
    </row>
    <row r="50" spans="17:17" ht="15" customHeight="1" x14ac:dyDescent="0.3">
      <c r="Q50" s="326"/>
    </row>
    <row r="52" spans="17:17" ht="15" customHeight="1" x14ac:dyDescent="0.3">
      <c r="Q52" s="326"/>
    </row>
  </sheetData>
  <autoFilter ref="A5:AJ39" xr:uid="{EE37F727-8EDA-405C-9E5C-553863F99D5F}">
    <sortState xmlns:xlrd2="http://schemas.microsoft.com/office/spreadsheetml/2017/richdata2" ref="A6:AJ39">
      <sortCondition ref="Z5:Z39"/>
    </sortState>
  </autoFilter>
  <mergeCells count="1">
    <mergeCell ref="D4:E4"/>
  </mergeCells>
  <dataValidations count="1">
    <dataValidation type="list" allowBlank="1" sqref="AX39:AY39" xr:uid="{F61D5EB2-EED3-445E-9B57-972BB006AF56}">
      <formula1>$AL$1:$AM$1</formula1>
    </dataValidation>
  </dataValidations>
  <pageMargins left="0.70866141732283472" right="0.70866141732283472" top="0" bottom="0" header="0" footer="0"/>
  <pageSetup paperSize="9" orientation="landscape" r:id="rId1"/>
  <headerFooter>
    <oddFooter>&amp;L_x000D_&amp;1#&amp;"Calibri"&amp;10&amp;K000000 NHN Intern - kan deles</oddFooter>
  </headerFooter>
  <legacyDrawing r:id="rId2"/>
</worksheet>
</file>

<file path=docMetadata/LabelInfo.xml><?xml version="1.0" encoding="utf-8"?>
<clbl:labelList xmlns:clbl="http://schemas.microsoft.com/office/2020/mipLabelMetadata">
  <clbl:label id="{37f901f9-4394-4597-843c-d2ba82df7403}" enabled="1" method="Standard" siteId="{e3dac4b3-9b0b-4f41-8623-9392d0d566d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Vår_4</vt:lpstr>
      <vt:lpstr>Sammendrag 2025</vt:lpstr>
      <vt:lpstr>'Sammendrag 2025'!Utskriftsområde</vt:lpstr>
      <vt:lpstr>Vår_4!Utskriftsområde</vt:lpstr>
    </vt:vector>
  </TitlesOfParts>
  <Company>Norsk helsenett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 (Innleid)</dc:creator>
  <cp:lastModifiedBy>Stig Ulfsby</cp:lastModifiedBy>
  <dcterms:created xsi:type="dcterms:W3CDTF">2025-05-30T11:08:26Z</dcterms:created>
  <dcterms:modified xsi:type="dcterms:W3CDTF">2025-05-31T19:46:15Z</dcterms:modified>
</cp:coreProperties>
</file>