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5e35114fe3b78ff/Documents/Ullerncupen/"/>
    </mc:Choice>
  </mc:AlternateContent>
  <xr:revisionPtr revIDLastSave="0" documentId="8_{BF917E8A-1627-4427-B8A1-0145FCD859F3}" xr6:coauthVersionLast="47" xr6:coauthVersionMax="47" xr10:uidLastSave="{00000000-0000-0000-0000-000000000000}"/>
  <bookViews>
    <workbookView xWindow="-108" yWindow="-108" windowWidth="23256" windowHeight="12456" xr2:uid="{58FB805C-E81E-4F6E-8348-4DCAA950AC1B}"/>
  </bookViews>
  <sheets>
    <sheet name="Vår_2" sheetId="1" r:id="rId1"/>
    <sheet name="Sammendrag 2025" sheetId="2" r:id="rId2"/>
  </sheets>
  <externalReferences>
    <externalReference r:id="rId3"/>
  </externalReferences>
  <definedNames>
    <definedName name="_xlnm._FilterDatabase" localSheetId="1" hidden="1">'Sammendrag 2025'!$A$5:$AJ$46</definedName>
    <definedName name="_xlnm._FilterDatabase" localSheetId="0" hidden="1">Vår_2!$A$5:$AS$38</definedName>
    <definedName name="Ja" localSheetId="1">'Sammendrag 2025'!#REF!</definedName>
    <definedName name="Ja">#REF!</definedName>
    <definedName name="_xlnm.Print_Area" localSheetId="1">'Sammendrag 2025'!$A$1:$Z$26</definedName>
    <definedName name="_xlnm.Print_Area" localSheetId="0">Vår_2!$A$1:$O$23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48" i="2" l="1"/>
  <c r="AH48" i="2"/>
  <c r="AG48" i="2"/>
  <c r="AF48" i="2"/>
  <c r="AE48" i="2"/>
  <c r="AD48" i="2"/>
  <c r="AC48" i="2"/>
  <c r="AB48" i="2"/>
  <c r="AJ48" i="2" s="1"/>
  <c r="Z48" i="2"/>
  <c r="AI46" i="2"/>
  <c r="AH46" i="2"/>
  <c r="AG46" i="2"/>
  <c r="AF46" i="2"/>
  <c r="AE46" i="2"/>
  <c r="AD46" i="2"/>
  <c r="AC46" i="2"/>
  <c r="AB46" i="2"/>
  <c r="AJ46" i="2" s="1"/>
  <c r="AI45" i="2"/>
  <c r="AH45" i="2"/>
  <c r="AG45" i="2"/>
  <c r="AF45" i="2"/>
  <c r="AE45" i="2"/>
  <c r="AD45" i="2"/>
  <c r="AC45" i="2"/>
  <c r="AB45" i="2"/>
  <c r="AJ45" i="2" s="1"/>
  <c r="AI44" i="2"/>
  <c r="AH44" i="2"/>
  <c r="AG44" i="2"/>
  <c r="AF44" i="2"/>
  <c r="AE44" i="2"/>
  <c r="AD44" i="2"/>
  <c r="AC44" i="2"/>
  <c r="AB44" i="2"/>
  <c r="AJ44" i="2" s="1"/>
  <c r="AI43" i="2"/>
  <c r="AH43" i="2"/>
  <c r="AG43" i="2"/>
  <c r="AF43" i="2"/>
  <c r="AE43" i="2"/>
  <c r="AD43" i="2"/>
  <c r="AC43" i="2"/>
  <c r="AB43" i="2"/>
  <c r="AJ43" i="2" s="1"/>
  <c r="AI42" i="2"/>
  <c r="AH42" i="2"/>
  <c r="AG42" i="2"/>
  <c r="AF42" i="2"/>
  <c r="AE42" i="2"/>
  <c r="AD42" i="2"/>
  <c r="AC42" i="2"/>
  <c r="AB42" i="2"/>
  <c r="AJ42" i="2" s="1"/>
  <c r="AI41" i="2"/>
  <c r="AH41" i="2"/>
  <c r="AG41" i="2"/>
  <c r="AF41" i="2"/>
  <c r="AE41" i="2"/>
  <c r="AD41" i="2"/>
  <c r="AC41" i="2"/>
  <c r="AB41" i="2"/>
  <c r="AJ41" i="2" s="1"/>
  <c r="AI40" i="2"/>
  <c r="AH40" i="2"/>
  <c r="AG40" i="2"/>
  <c r="AF40" i="2"/>
  <c r="AE40" i="2"/>
  <c r="AD40" i="2"/>
  <c r="AC40" i="2"/>
  <c r="AB40" i="2"/>
  <c r="AJ40" i="2" s="1"/>
  <c r="AI39" i="2"/>
  <c r="AH39" i="2"/>
  <c r="AG39" i="2"/>
  <c r="AF39" i="2"/>
  <c r="AE39" i="2"/>
  <c r="AD39" i="2"/>
  <c r="AC39" i="2"/>
  <c r="AB39" i="2"/>
  <c r="AJ39" i="2" s="1"/>
  <c r="AI38" i="2"/>
  <c r="AH38" i="2"/>
  <c r="AG38" i="2"/>
  <c r="AF38" i="2"/>
  <c r="AE38" i="2"/>
  <c r="AD38" i="2"/>
  <c r="AC38" i="2"/>
  <c r="AB38" i="2"/>
  <c r="AJ38" i="2" s="1"/>
  <c r="J37" i="2"/>
  <c r="I37" i="2"/>
  <c r="AG37" i="2" s="1"/>
  <c r="A37" i="2"/>
  <c r="J36" i="2"/>
  <c r="I36" i="2"/>
  <c r="AD36" i="2" s="1"/>
  <c r="A36" i="2"/>
  <c r="J35" i="2"/>
  <c r="I35" i="2"/>
  <c r="AI35" i="2" s="1"/>
  <c r="A35" i="2"/>
  <c r="J34" i="2"/>
  <c r="I34" i="2"/>
  <c r="AB34" i="2" s="1"/>
  <c r="A34" i="2"/>
  <c r="AF33" i="2"/>
  <c r="J33" i="2"/>
  <c r="AC33" i="2" s="1"/>
  <c r="I33" i="2"/>
  <c r="AG33" i="2" s="1"/>
  <c r="A33" i="2"/>
  <c r="AE32" i="2"/>
  <c r="AC32" i="2"/>
  <c r="J32" i="2"/>
  <c r="I32" i="2"/>
  <c r="AH32" i="2" s="1"/>
  <c r="A32" i="2"/>
  <c r="J31" i="2"/>
  <c r="AE31" i="2" s="1"/>
  <c r="I31" i="2"/>
  <c r="A31" i="2"/>
  <c r="J30" i="2"/>
  <c r="AE30" i="2" s="1"/>
  <c r="I30" i="2"/>
  <c r="A30" i="2"/>
  <c r="J29" i="2"/>
  <c r="I29" i="2"/>
  <c r="AG29" i="2" s="1"/>
  <c r="A29" i="2"/>
  <c r="J28" i="2"/>
  <c r="I28" i="2"/>
  <c r="A28" i="2"/>
  <c r="J27" i="2"/>
  <c r="I27" i="2"/>
  <c r="AI27" i="2" s="1"/>
  <c r="A27" i="2"/>
  <c r="J26" i="2"/>
  <c r="Z26" i="2" s="1"/>
  <c r="I26" i="2"/>
  <c r="AI26" i="2" s="1"/>
  <c r="A26" i="2"/>
  <c r="J25" i="2"/>
  <c r="AC25" i="2" s="1"/>
  <c r="I25" i="2"/>
  <c r="A25" i="2"/>
  <c r="AF24" i="2"/>
  <c r="AE24" i="2"/>
  <c r="J24" i="2"/>
  <c r="AC24" i="2" s="1"/>
  <c r="I24" i="2"/>
  <c r="A24" i="2"/>
  <c r="J23" i="2"/>
  <c r="AE23" i="2" s="1"/>
  <c r="I23" i="2"/>
  <c r="AG23" i="2" s="1"/>
  <c r="A23" i="2"/>
  <c r="AE22" i="2"/>
  <c r="J22" i="2"/>
  <c r="I22" i="2"/>
  <c r="AB22" i="2" s="1"/>
  <c r="A22" i="2"/>
  <c r="J21" i="2"/>
  <c r="AB21" i="2" s="1"/>
  <c r="I21" i="2"/>
  <c r="AF21" i="2" s="1"/>
  <c r="A21" i="2"/>
  <c r="J20" i="2"/>
  <c r="I20" i="2"/>
  <c r="AD20" i="2" s="1"/>
  <c r="A20" i="2"/>
  <c r="J19" i="2"/>
  <c r="AD19" i="2" s="1"/>
  <c r="I19" i="2"/>
  <c r="AF19" i="2" s="1"/>
  <c r="A19" i="2"/>
  <c r="AC18" i="2"/>
  <c r="Z18" i="2"/>
  <c r="J18" i="2"/>
  <c r="I18" i="2"/>
  <c r="AI18" i="2" s="1"/>
  <c r="A18" i="2"/>
  <c r="J17" i="2"/>
  <c r="I17" i="2"/>
  <c r="AG17" i="2" s="1"/>
  <c r="A17" i="2"/>
  <c r="AF16" i="2"/>
  <c r="AE16" i="2"/>
  <c r="AC16" i="2"/>
  <c r="J16" i="2"/>
  <c r="I16" i="2"/>
  <c r="AH16" i="2" s="1"/>
  <c r="A16" i="2"/>
  <c r="J15" i="2"/>
  <c r="I15" i="2"/>
  <c r="AG15" i="2" s="1"/>
  <c r="A15" i="2"/>
  <c r="AE14" i="2"/>
  <c r="J14" i="2"/>
  <c r="I14" i="2"/>
  <c r="A14" i="2"/>
  <c r="AD13" i="2"/>
  <c r="AB13" i="2"/>
  <c r="J13" i="2"/>
  <c r="I13" i="2"/>
  <c r="AF13" i="2" s="1"/>
  <c r="A13" i="2"/>
  <c r="J12" i="2"/>
  <c r="I12" i="2"/>
  <c r="AD12" i="2" s="1"/>
  <c r="A12" i="2"/>
  <c r="AF11" i="2"/>
  <c r="AD11" i="2"/>
  <c r="J11" i="2"/>
  <c r="I11" i="2"/>
  <c r="AI11" i="2" s="1"/>
  <c r="A11" i="2"/>
  <c r="AD10" i="2"/>
  <c r="AC10" i="2"/>
  <c r="J10" i="2"/>
  <c r="Z10" i="2" s="1"/>
  <c r="I10" i="2"/>
  <c r="AI10" i="2" s="1"/>
  <c r="A10" i="2"/>
  <c r="J9" i="2"/>
  <c r="I9" i="2"/>
  <c r="AG9" i="2" s="1"/>
  <c r="A9" i="2"/>
  <c r="AF8" i="2"/>
  <c r="J8" i="2"/>
  <c r="I8" i="2"/>
  <c r="A8" i="2"/>
  <c r="J7" i="2"/>
  <c r="AE7" i="2" s="1"/>
  <c r="I7" i="2"/>
  <c r="A7" i="2"/>
  <c r="J6" i="2"/>
  <c r="I6" i="2"/>
  <c r="AB6" i="2" s="1"/>
  <c r="A6" i="2"/>
  <c r="AP37" i="1"/>
  <c r="AO37" i="1"/>
  <c r="AQ37" i="1" s="1"/>
  <c r="AN37" i="1"/>
  <c r="AL37" i="1"/>
  <c r="AK37" i="1"/>
  <c r="AM37" i="1" s="1"/>
  <c r="AJ37" i="1"/>
  <c r="AH37" i="1"/>
  <c r="AG37" i="1"/>
  <c r="AI37" i="1" s="1"/>
  <c r="AF37" i="1"/>
  <c r="AD37" i="1"/>
  <c r="AC37" i="1"/>
  <c r="AE37" i="1" s="1"/>
  <c r="AB37" i="1"/>
  <c r="N37" i="1"/>
  <c r="M37" i="1"/>
  <c r="L37" i="1"/>
  <c r="J37" i="1"/>
  <c r="AP36" i="1"/>
  <c r="AO36" i="1"/>
  <c r="AQ36" i="1" s="1"/>
  <c r="AN36" i="1"/>
  <c r="AL36" i="1"/>
  <c r="AK36" i="1"/>
  <c r="AM36" i="1" s="1"/>
  <c r="L36" i="1" s="1"/>
  <c r="AJ36" i="1"/>
  <c r="AH36" i="1"/>
  <c r="AG36" i="1"/>
  <c r="AI36" i="1" s="1"/>
  <c r="AF36" i="1"/>
  <c r="AD36" i="1"/>
  <c r="AC36" i="1"/>
  <c r="AE36" i="1" s="1"/>
  <c r="AB36" i="1"/>
  <c r="N36" i="1"/>
  <c r="M36" i="1"/>
  <c r="J36" i="1"/>
  <c r="AP35" i="1"/>
  <c r="AO35" i="1"/>
  <c r="AQ35" i="1" s="1"/>
  <c r="AN35" i="1"/>
  <c r="AL35" i="1"/>
  <c r="AK35" i="1"/>
  <c r="AM35" i="1" s="1"/>
  <c r="AJ35" i="1"/>
  <c r="L35" i="1" s="1"/>
  <c r="AH35" i="1"/>
  <c r="AG35" i="1"/>
  <c r="AI35" i="1" s="1"/>
  <c r="AF35" i="1"/>
  <c r="AD35" i="1"/>
  <c r="AC35" i="1"/>
  <c r="AE35" i="1" s="1"/>
  <c r="AB35" i="1"/>
  <c r="N35" i="1"/>
  <c r="M35" i="1"/>
  <c r="J35" i="1"/>
  <c r="AP34" i="1"/>
  <c r="AO34" i="1"/>
  <c r="AQ34" i="1" s="1"/>
  <c r="AN34" i="1"/>
  <c r="AL34" i="1"/>
  <c r="AK34" i="1"/>
  <c r="AM34" i="1" s="1"/>
  <c r="AJ34" i="1"/>
  <c r="AH34" i="1"/>
  <c r="AG34" i="1"/>
  <c r="AI34" i="1" s="1"/>
  <c r="AF34" i="1"/>
  <c r="AD34" i="1"/>
  <c r="AC34" i="1"/>
  <c r="AE34" i="1" s="1"/>
  <c r="AB34" i="1"/>
  <c r="N34" i="1"/>
  <c r="M34" i="1"/>
  <c r="L34" i="1"/>
  <c r="J34" i="1"/>
  <c r="AP33" i="1"/>
  <c r="AO33" i="1"/>
  <c r="AQ33" i="1" s="1"/>
  <c r="AN33" i="1"/>
  <c r="AL33" i="1"/>
  <c r="AK33" i="1"/>
  <c r="AM33" i="1" s="1"/>
  <c r="AJ33" i="1"/>
  <c r="AH33" i="1"/>
  <c r="AG33" i="1"/>
  <c r="AI33" i="1" s="1"/>
  <c r="AF33" i="1"/>
  <c r="AD33" i="1"/>
  <c r="AC33" i="1"/>
  <c r="AE33" i="1" s="1"/>
  <c r="AB33" i="1"/>
  <c r="N33" i="1"/>
  <c r="M33" i="1"/>
  <c r="L33" i="1"/>
  <c r="J33" i="1"/>
  <c r="AP32" i="1"/>
  <c r="AO32" i="1"/>
  <c r="AQ32" i="1" s="1"/>
  <c r="AN32" i="1"/>
  <c r="AL32" i="1"/>
  <c r="AK32" i="1"/>
  <c r="AM32" i="1" s="1"/>
  <c r="AJ32" i="1"/>
  <c r="AH32" i="1"/>
  <c r="AG32" i="1"/>
  <c r="AI32" i="1" s="1"/>
  <c r="AF32" i="1"/>
  <c r="AD32" i="1"/>
  <c r="AC32" i="1"/>
  <c r="AE32" i="1" s="1"/>
  <c r="AB32" i="1"/>
  <c r="N32" i="1"/>
  <c r="M32" i="1"/>
  <c r="L32" i="1"/>
  <c r="J32" i="1"/>
  <c r="AP31" i="1"/>
  <c r="AO31" i="1"/>
  <c r="AQ31" i="1" s="1"/>
  <c r="AN31" i="1"/>
  <c r="AL31" i="1"/>
  <c r="AK31" i="1"/>
  <c r="AM31" i="1" s="1"/>
  <c r="AJ31" i="1"/>
  <c r="AH31" i="1"/>
  <c r="AG31" i="1"/>
  <c r="AI31" i="1" s="1"/>
  <c r="AF31" i="1"/>
  <c r="AD31" i="1"/>
  <c r="AC31" i="1"/>
  <c r="AE31" i="1" s="1"/>
  <c r="AB31" i="1"/>
  <c r="N31" i="1"/>
  <c r="M31" i="1"/>
  <c r="L31" i="1"/>
  <c r="J31" i="1"/>
  <c r="AP30" i="1"/>
  <c r="AO30" i="1"/>
  <c r="AQ30" i="1" s="1"/>
  <c r="AN30" i="1"/>
  <c r="AL30" i="1"/>
  <c r="AK30" i="1"/>
  <c r="AM30" i="1" s="1"/>
  <c r="AJ30" i="1"/>
  <c r="AH30" i="1"/>
  <c r="AG30" i="1"/>
  <c r="AI30" i="1" s="1"/>
  <c r="AF30" i="1"/>
  <c r="AD30" i="1"/>
  <c r="AC30" i="1"/>
  <c r="AE30" i="1" s="1"/>
  <c r="AB30" i="1"/>
  <c r="N30" i="1"/>
  <c r="M30" i="1"/>
  <c r="L30" i="1"/>
  <c r="J30" i="1"/>
  <c r="AP29" i="1"/>
  <c r="AO29" i="1"/>
  <c r="AQ29" i="1" s="1"/>
  <c r="AN29" i="1"/>
  <c r="AL29" i="1"/>
  <c r="AK29" i="1"/>
  <c r="AM29" i="1" s="1"/>
  <c r="AJ29" i="1"/>
  <c r="AH29" i="1"/>
  <c r="AG29" i="1"/>
  <c r="AI29" i="1" s="1"/>
  <c r="AF29" i="1"/>
  <c r="AD29" i="1"/>
  <c r="AC29" i="1"/>
  <c r="AE29" i="1" s="1"/>
  <c r="AB29" i="1"/>
  <c r="N29" i="1"/>
  <c r="M29" i="1"/>
  <c r="L29" i="1"/>
  <c r="J29" i="1"/>
  <c r="AP28" i="1"/>
  <c r="AO28" i="1"/>
  <c r="AQ28" i="1" s="1"/>
  <c r="AN28" i="1"/>
  <c r="AL28" i="1"/>
  <c r="AK28" i="1"/>
  <c r="AM28" i="1" s="1"/>
  <c r="AJ28" i="1"/>
  <c r="AH28" i="1"/>
  <c r="AG28" i="1"/>
  <c r="AI28" i="1" s="1"/>
  <c r="AF28" i="1"/>
  <c r="AD28" i="1"/>
  <c r="AC28" i="1"/>
  <c r="AE28" i="1" s="1"/>
  <c r="AB28" i="1"/>
  <c r="N28" i="1"/>
  <c r="M28" i="1"/>
  <c r="L28" i="1"/>
  <c r="J28" i="1"/>
  <c r="AP27" i="1"/>
  <c r="AO27" i="1"/>
  <c r="AQ27" i="1" s="1"/>
  <c r="AN27" i="1"/>
  <c r="AL27" i="1"/>
  <c r="AK27" i="1"/>
  <c r="AM27" i="1" s="1"/>
  <c r="AJ27" i="1"/>
  <c r="AH27" i="1"/>
  <c r="AG27" i="1"/>
  <c r="AI27" i="1" s="1"/>
  <c r="AF27" i="1"/>
  <c r="AD27" i="1"/>
  <c r="AC27" i="1"/>
  <c r="AE27" i="1" s="1"/>
  <c r="AB27" i="1"/>
  <c r="N27" i="1"/>
  <c r="M27" i="1"/>
  <c r="L27" i="1"/>
  <c r="J27" i="1"/>
  <c r="AP26" i="1"/>
  <c r="AO26" i="1"/>
  <c r="AQ26" i="1" s="1"/>
  <c r="AN26" i="1"/>
  <c r="AL26" i="1"/>
  <c r="AK26" i="1"/>
  <c r="AM26" i="1" s="1"/>
  <c r="AJ26" i="1"/>
  <c r="AH26" i="1"/>
  <c r="AG26" i="1"/>
  <c r="AI26" i="1" s="1"/>
  <c r="AF26" i="1"/>
  <c r="AD26" i="1"/>
  <c r="AC26" i="1"/>
  <c r="AE26" i="1" s="1"/>
  <c r="AB26" i="1"/>
  <c r="N26" i="1"/>
  <c r="M26" i="1"/>
  <c r="J26" i="1"/>
  <c r="AP25" i="1"/>
  <c r="AO25" i="1"/>
  <c r="AQ25" i="1" s="1"/>
  <c r="AN25" i="1"/>
  <c r="AL25" i="1"/>
  <c r="AK25" i="1"/>
  <c r="AM25" i="1" s="1"/>
  <c r="AJ25" i="1"/>
  <c r="AH25" i="1"/>
  <c r="AG25" i="1"/>
  <c r="AI25" i="1" s="1"/>
  <c r="AF25" i="1"/>
  <c r="AD25" i="1"/>
  <c r="AC25" i="1"/>
  <c r="AE25" i="1" s="1"/>
  <c r="AB25" i="1"/>
  <c r="N25" i="1"/>
  <c r="L25" i="1"/>
  <c r="J25" i="1"/>
  <c r="M25" i="1" s="1"/>
  <c r="AP24" i="1"/>
  <c r="AO24" i="1"/>
  <c r="AQ24" i="1" s="1"/>
  <c r="AN24" i="1"/>
  <c r="AL24" i="1"/>
  <c r="AK24" i="1"/>
  <c r="AM24" i="1" s="1"/>
  <c r="L24" i="1" s="1"/>
  <c r="AJ24" i="1"/>
  <c r="AH24" i="1"/>
  <c r="AG24" i="1"/>
  <c r="AI24" i="1" s="1"/>
  <c r="AF24" i="1"/>
  <c r="AD24" i="1"/>
  <c r="AC24" i="1"/>
  <c r="AE24" i="1" s="1"/>
  <c r="AB24" i="1"/>
  <c r="N24" i="1"/>
  <c r="J24" i="1"/>
  <c r="M24" i="1" s="1"/>
  <c r="AP23" i="1"/>
  <c r="AO23" i="1"/>
  <c r="AQ23" i="1" s="1"/>
  <c r="AN23" i="1"/>
  <c r="AL23" i="1"/>
  <c r="AK23" i="1"/>
  <c r="AM23" i="1" s="1"/>
  <c r="AJ23" i="1"/>
  <c r="AH23" i="1"/>
  <c r="AG23" i="1"/>
  <c r="AI23" i="1" s="1"/>
  <c r="AF23" i="1"/>
  <c r="AD23" i="1"/>
  <c r="AC23" i="1"/>
  <c r="AE23" i="1" s="1"/>
  <c r="AB23" i="1"/>
  <c r="N23" i="1"/>
  <c r="L23" i="1"/>
  <c r="J23" i="1"/>
  <c r="M23" i="1" s="1"/>
  <c r="AP22" i="1"/>
  <c r="AO22" i="1"/>
  <c r="AQ22" i="1" s="1"/>
  <c r="AN22" i="1"/>
  <c r="AL22" i="1"/>
  <c r="AK22" i="1"/>
  <c r="AM22" i="1" s="1"/>
  <c r="AJ22" i="1"/>
  <c r="AH22" i="1"/>
  <c r="AG22" i="1"/>
  <c r="AI22" i="1" s="1"/>
  <c r="AF22" i="1"/>
  <c r="AD22" i="1"/>
  <c r="AC22" i="1"/>
  <c r="AE22" i="1" s="1"/>
  <c r="AB22" i="1"/>
  <c r="N22" i="1"/>
  <c r="L22" i="1"/>
  <c r="J22" i="1"/>
  <c r="AP21" i="1"/>
  <c r="AO21" i="1"/>
  <c r="AQ21" i="1" s="1"/>
  <c r="AN21" i="1"/>
  <c r="AL21" i="1"/>
  <c r="AK21" i="1"/>
  <c r="AM21" i="1" s="1"/>
  <c r="AJ21" i="1"/>
  <c r="AH21" i="1"/>
  <c r="AG21" i="1"/>
  <c r="AI21" i="1" s="1"/>
  <c r="AF21" i="1"/>
  <c r="AD21" i="1"/>
  <c r="AC21" i="1"/>
  <c r="AE21" i="1" s="1"/>
  <c r="AB21" i="1"/>
  <c r="N21" i="1"/>
  <c r="L21" i="1"/>
  <c r="M21" i="1" s="1"/>
  <c r="AP20" i="1"/>
  <c r="AO20" i="1"/>
  <c r="AQ20" i="1" s="1"/>
  <c r="AN20" i="1"/>
  <c r="AM20" i="1"/>
  <c r="AL20" i="1"/>
  <c r="AK20" i="1"/>
  <c r="AJ20" i="1"/>
  <c r="L20" i="1" s="1"/>
  <c r="AH20" i="1"/>
  <c r="AG20" i="1"/>
  <c r="AI20" i="1" s="1"/>
  <c r="AF20" i="1"/>
  <c r="AE20" i="1"/>
  <c r="AD20" i="1"/>
  <c r="AC20" i="1"/>
  <c r="AB20" i="1"/>
  <c r="N20" i="1"/>
  <c r="J20" i="1"/>
  <c r="M20" i="1" s="1"/>
  <c r="AQ19" i="1"/>
  <c r="AP19" i="1"/>
  <c r="AO19" i="1"/>
  <c r="AN19" i="1"/>
  <c r="AL19" i="1"/>
  <c r="AK19" i="1"/>
  <c r="AM19" i="1" s="1"/>
  <c r="AJ19" i="1"/>
  <c r="L19" i="1" s="1"/>
  <c r="AI19" i="1"/>
  <c r="AH19" i="1"/>
  <c r="AG19" i="1"/>
  <c r="AF19" i="1"/>
  <c r="AD19" i="1"/>
  <c r="AC19" i="1"/>
  <c r="AE19" i="1" s="1"/>
  <c r="AB19" i="1"/>
  <c r="N19" i="1"/>
  <c r="J19" i="1"/>
  <c r="M19" i="1" s="1"/>
  <c r="AP18" i="1"/>
  <c r="AO18" i="1"/>
  <c r="AQ18" i="1" s="1"/>
  <c r="AN18" i="1"/>
  <c r="AM18" i="1"/>
  <c r="AL18" i="1"/>
  <c r="AK18" i="1"/>
  <c r="AJ18" i="1"/>
  <c r="L18" i="1" s="1"/>
  <c r="AH18" i="1"/>
  <c r="AG18" i="1"/>
  <c r="AI18" i="1" s="1"/>
  <c r="AF18" i="1"/>
  <c r="AE18" i="1"/>
  <c r="AD18" i="1"/>
  <c r="AC18" i="1"/>
  <c r="AB18" i="1"/>
  <c r="N18" i="1"/>
  <c r="J18" i="1"/>
  <c r="M18" i="1" s="1"/>
  <c r="AQ17" i="1"/>
  <c r="AP17" i="1"/>
  <c r="AO17" i="1"/>
  <c r="AN17" i="1"/>
  <c r="AL17" i="1"/>
  <c r="AK17" i="1"/>
  <c r="AM17" i="1" s="1"/>
  <c r="AJ17" i="1"/>
  <c r="L17" i="1" s="1"/>
  <c r="AI17" i="1"/>
  <c r="AH17" i="1"/>
  <c r="AG17" i="1"/>
  <c r="AF17" i="1"/>
  <c r="AD17" i="1"/>
  <c r="AC17" i="1"/>
  <c r="AE17" i="1" s="1"/>
  <c r="AB17" i="1"/>
  <c r="N17" i="1"/>
  <c r="J17" i="1"/>
  <c r="M17" i="1" s="1"/>
  <c r="AP16" i="1"/>
  <c r="AO16" i="1"/>
  <c r="AQ16" i="1" s="1"/>
  <c r="AN16" i="1"/>
  <c r="AM16" i="1"/>
  <c r="AL16" i="1"/>
  <c r="AK16" i="1"/>
  <c r="AJ16" i="1"/>
  <c r="L16" i="1" s="1"/>
  <c r="AH16" i="1"/>
  <c r="AG16" i="1"/>
  <c r="AI16" i="1" s="1"/>
  <c r="AF16" i="1"/>
  <c r="AE16" i="1"/>
  <c r="AD16" i="1"/>
  <c r="AC16" i="1"/>
  <c r="AB16" i="1"/>
  <c r="N16" i="1"/>
  <c r="J16" i="1"/>
  <c r="M16" i="1" s="1"/>
  <c r="AQ15" i="1"/>
  <c r="AP15" i="1"/>
  <c r="AO15" i="1"/>
  <c r="AN15" i="1"/>
  <c r="AL15" i="1"/>
  <c r="AK15" i="1"/>
  <c r="AM15" i="1" s="1"/>
  <c r="L15" i="1" s="1"/>
  <c r="AJ15" i="1"/>
  <c r="AI15" i="1"/>
  <c r="AH15" i="1"/>
  <c r="AG15" i="1"/>
  <c r="AF15" i="1"/>
  <c r="AD15" i="1"/>
  <c r="AC15" i="1"/>
  <c r="AE15" i="1" s="1"/>
  <c r="AB15" i="1"/>
  <c r="N15" i="1"/>
  <c r="J15" i="1"/>
  <c r="M15" i="1" s="1"/>
  <c r="AP14" i="1"/>
  <c r="AO14" i="1"/>
  <c r="AQ14" i="1" s="1"/>
  <c r="AN14" i="1"/>
  <c r="AM14" i="1"/>
  <c r="AL14" i="1"/>
  <c r="AK14" i="1"/>
  <c r="AJ14" i="1"/>
  <c r="L14" i="1" s="1"/>
  <c r="AH14" i="1"/>
  <c r="AG14" i="1"/>
  <c r="AI14" i="1" s="1"/>
  <c r="AF14" i="1"/>
  <c r="AE14" i="1"/>
  <c r="AD14" i="1"/>
  <c r="AC14" i="1"/>
  <c r="AB14" i="1"/>
  <c r="N14" i="1"/>
  <c r="J14" i="1"/>
  <c r="M14" i="1" s="1"/>
  <c r="AQ13" i="1"/>
  <c r="AP13" i="1"/>
  <c r="AO13" i="1"/>
  <c r="AN13" i="1"/>
  <c r="AL13" i="1"/>
  <c r="AK13" i="1"/>
  <c r="AM13" i="1" s="1"/>
  <c r="L13" i="1" s="1"/>
  <c r="AJ13" i="1"/>
  <c r="AI13" i="1"/>
  <c r="AH13" i="1"/>
  <c r="AG13" i="1"/>
  <c r="AF13" i="1"/>
  <c r="AD13" i="1"/>
  <c r="AC13" i="1"/>
  <c r="AE13" i="1" s="1"/>
  <c r="AB13" i="1"/>
  <c r="N13" i="1"/>
  <c r="J13" i="1"/>
  <c r="M13" i="1" s="1"/>
  <c r="AP12" i="1"/>
  <c r="AO12" i="1"/>
  <c r="AQ12" i="1" s="1"/>
  <c r="AN12" i="1"/>
  <c r="AL12" i="1"/>
  <c r="AK12" i="1"/>
  <c r="AM12" i="1" s="1"/>
  <c r="L12" i="1" s="1"/>
  <c r="AJ12" i="1"/>
  <c r="AH12" i="1"/>
  <c r="AG12" i="1"/>
  <c r="AI12" i="1" s="1"/>
  <c r="AF12" i="1"/>
  <c r="AE12" i="1"/>
  <c r="AD12" i="1"/>
  <c r="AC12" i="1"/>
  <c r="AB12" i="1"/>
  <c r="N12" i="1"/>
  <c r="J12" i="1"/>
  <c r="AQ11" i="1"/>
  <c r="AP11" i="1"/>
  <c r="AO11" i="1"/>
  <c r="AN11" i="1"/>
  <c r="AL11" i="1"/>
  <c r="AK11" i="1"/>
  <c r="AM11" i="1" s="1"/>
  <c r="L11" i="1" s="1"/>
  <c r="AJ11" i="1"/>
  <c r="AI11" i="1"/>
  <c r="AH11" i="1"/>
  <c r="AG11" i="1"/>
  <c r="AF11" i="1"/>
  <c r="AD11" i="1"/>
  <c r="AC11" i="1"/>
  <c r="AE11" i="1" s="1"/>
  <c r="AB11" i="1"/>
  <c r="N11" i="1"/>
  <c r="J11" i="1"/>
  <c r="M11" i="1" s="1"/>
  <c r="AP10" i="1"/>
  <c r="AO10" i="1"/>
  <c r="AQ10" i="1" s="1"/>
  <c r="AN10" i="1"/>
  <c r="AM10" i="1"/>
  <c r="L10" i="1" s="1"/>
  <c r="AL10" i="1"/>
  <c r="AK10" i="1"/>
  <c r="AJ10" i="1"/>
  <c r="AH10" i="1"/>
  <c r="AG10" i="1"/>
  <c r="AI10" i="1" s="1"/>
  <c r="AF10" i="1"/>
  <c r="AE10" i="1"/>
  <c r="AD10" i="1"/>
  <c r="AC10" i="1"/>
  <c r="AB10" i="1"/>
  <c r="N10" i="1"/>
  <c r="J10" i="1"/>
  <c r="M10" i="1" s="1"/>
  <c r="AQ9" i="1"/>
  <c r="AP9" i="1"/>
  <c r="AO9" i="1"/>
  <c r="AN9" i="1"/>
  <c r="AL9" i="1"/>
  <c r="AK9" i="1"/>
  <c r="AM9" i="1" s="1"/>
  <c r="L9" i="1" s="1"/>
  <c r="AJ9" i="1"/>
  <c r="AI9" i="1"/>
  <c r="AH9" i="1"/>
  <c r="AG9" i="1"/>
  <c r="AF9" i="1"/>
  <c r="AD9" i="1"/>
  <c r="AC9" i="1"/>
  <c r="AE9" i="1" s="1"/>
  <c r="AB9" i="1"/>
  <c r="N9" i="1"/>
  <c r="J9" i="1"/>
  <c r="M9" i="1" s="1"/>
  <c r="AP8" i="1"/>
  <c r="AO8" i="1"/>
  <c r="AQ8" i="1" s="1"/>
  <c r="AN8" i="1"/>
  <c r="AL8" i="1"/>
  <c r="AK8" i="1"/>
  <c r="AM8" i="1" s="1"/>
  <c r="AJ8" i="1"/>
  <c r="AH8" i="1"/>
  <c r="AG8" i="1"/>
  <c r="AI8" i="1" s="1"/>
  <c r="AF8" i="1"/>
  <c r="AE8" i="1"/>
  <c r="AD8" i="1"/>
  <c r="AC8" i="1"/>
  <c r="AB8" i="1"/>
  <c r="N8" i="1"/>
  <c r="L8" i="1"/>
  <c r="J8" i="1"/>
  <c r="M8" i="1" s="1"/>
  <c r="AP7" i="1"/>
  <c r="AO7" i="1"/>
  <c r="AQ7" i="1" s="1"/>
  <c r="AN7" i="1"/>
  <c r="AL7" i="1"/>
  <c r="AK7" i="1"/>
  <c r="AM7" i="1" s="1"/>
  <c r="AJ7" i="1"/>
  <c r="L7" i="1" s="1"/>
  <c r="AI7" i="1"/>
  <c r="AH7" i="1"/>
  <c r="AG7" i="1"/>
  <c r="AF7" i="1"/>
  <c r="AD7" i="1"/>
  <c r="AC7" i="1"/>
  <c r="AE7" i="1" s="1"/>
  <c r="AB7" i="1"/>
  <c r="N7" i="1"/>
  <c r="J7" i="1"/>
  <c r="M7" i="1" s="1"/>
  <c r="AP6" i="1"/>
  <c r="AO6" i="1"/>
  <c r="AQ6" i="1" s="1"/>
  <c r="AN6" i="1"/>
  <c r="AM6" i="1"/>
  <c r="AL6" i="1"/>
  <c r="AK6" i="1"/>
  <c r="AJ6" i="1"/>
  <c r="AH6" i="1"/>
  <c r="AG6" i="1"/>
  <c r="AI6" i="1" s="1"/>
  <c r="AF6" i="1"/>
  <c r="AD6" i="1"/>
  <c r="AC6" i="1"/>
  <c r="AE6" i="1" s="1"/>
  <c r="AB6" i="1"/>
  <c r="N6" i="1"/>
  <c r="L6" i="1"/>
  <c r="J6" i="1"/>
  <c r="M12" i="1" l="1"/>
  <c r="M6" i="1"/>
  <c r="M22" i="1"/>
  <c r="AH8" i="2"/>
  <c r="AF9" i="2"/>
  <c r="AE10" i="2"/>
  <c r="AE13" i="2"/>
  <c r="AE15" i="2"/>
  <c r="AD18" i="2"/>
  <c r="AD21" i="2"/>
  <c r="AC26" i="2"/>
  <c r="AD27" i="2"/>
  <c r="AB29" i="2"/>
  <c r="AF32" i="2"/>
  <c r="Z34" i="2"/>
  <c r="AH9" i="2"/>
  <c r="AF10" i="2"/>
  <c r="AC17" i="2"/>
  <c r="AE18" i="2"/>
  <c r="AE21" i="2"/>
  <c r="AG25" i="2"/>
  <c r="AD26" i="2"/>
  <c r="AF27" i="2"/>
  <c r="AD29" i="2"/>
  <c r="AI31" i="2"/>
  <c r="AC34" i="2"/>
  <c r="AD35" i="2"/>
  <c r="AB37" i="2"/>
  <c r="AC9" i="2"/>
  <c r="AC8" i="2"/>
  <c r="AF17" i="2"/>
  <c r="AF18" i="2"/>
  <c r="AE26" i="2"/>
  <c r="AE29" i="2"/>
  <c r="AD34" i="2"/>
  <c r="AJ34" i="2" s="1"/>
  <c r="AF35" i="2"/>
  <c r="AD37" i="2"/>
  <c r="AE6" i="2"/>
  <c r="AE8" i="2"/>
  <c r="AB10" i="2"/>
  <c r="AJ10" i="2" s="1"/>
  <c r="AB14" i="2"/>
  <c r="AJ14" i="2" s="1"/>
  <c r="AH24" i="2"/>
  <c r="AF25" i="2"/>
  <c r="AF26" i="2"/>
  <c r="AD28" i="2"/>
  <c r="AF29" i="2"/>
  <c r="AE34" i="2"/>
  <c r="AE37" i="2"/>
  <c r="AG13" i="2"/>
  <c r="AB18" i="2"/>
  <c r="AJ18" i="2" s="1"/>
  <c r="AF34" i="2"/>
  <c r="AF37" i="2"/>
  <c r="AI7" i="2"/>
  <c r="AI19" i="2"/>
  <c r="AG21" i="2"/>
  <c r="AB26" i="2"/>
  <c r="AB30" i="2"/>
  <c r="AI34" i="2"/>
  <c r="AH7" i="2"/>
  <c r="AC6" i="2"/>
  <c r="AF7" i="2"/>
  <c r="Z8" i="2"/>
  <c r="AI8" i="2"/>
  <c r="AD9" i="2"/>
  <c r="AG10" i="2"/>
  <c r="AB11" i="2"/>
  <c r="AE12" i="2"/>
  <c r="AH13" i="2"/>
  <c r="AC14" i="2"/>
  <c r="AF15" i="2"/>
  <c r="Z16" i="2"/>
  <c r="AI16" i="2"/>
  <c r="AD17" i="2"/>
  <c r="AG18" i="2"/>
  <c r="AB19" i="2"/>
  <c r="AE20" i="2"/>
  <c r="AH21" i="2"/>
  <c r="AC22" i="2"/>
  <c r="AF23" i="2"/>
  <c r="Z24" i="2"/>
  <c r="AI24" i="2"/>
  <c r="AD25" i="2"/>
  <c r="AG26" i="2"/>
  <c r="AB27" i="2"/>
  <c r="AE28" i="2"/>
  <c r="AH29" i="2"/>
  <c r="AC30" i="2"/>
  <c r="AJ30" i="2" s="1"/>
  <c r="AF31" i="2"/>
  <c r="Z32" i="2"/>
  <c r="AI32" i="2"/>
  <c r="AD33" i="2"/>
  <c r="AG34" i="2"/>
  <c r="AB35" i="2"/>
  <c r="AE36" i="2"/>
  <c r="AH37" i="2"/>
  <c r="AG22" i="2"/>
  <c r="AH25" i="2"/>
  <c r="AB31" i="2"/>
  <c r="Z36" i="2"/>
  <c r="AD6" i="2"/>
  <c r="AG7" i="2"/>
  <c r="AB8" i="2"/>
  <c r="AE9" i="2"/>
  <c r="AH10" i="2"/>
  <c r="AC11" i="2"/>
  <c r="AF12" i="2"/>
  <c r="Z13" i="2"/>
  <c r="AI13" i="2"/>
  <c r="AD14" i="2"/>
  <c r="AB16" i="2"/>
  <c r="AE17" i="2"/>
  <c r="AH18" i="2"/>
  <c r="AC19" i="2"/>
  <c r="AF20" i="2"/>
  <c r="Z21" i="2"/>
  <c r="AI21" i="2"/>
  <c r="AD22" i="2"/>
  <c r="AJ22" i="2" s="1"/>
  <c r="AB24" i="2"/>
  <c r="AE25" i="2"/>
  <c r="AH26" i="2"/>
  <c r="AC27" i="2"/>
  <c r="AF28" i="2"/>
  <c r="Z29" i="2"/>
  <c r="AI29" i="2"/>
  <c r="AD30" i="2"/>
  <c r="AG31" i="2"/>
  <c r="AB32" i="2"/>
  <c r="AE33" i="2"/>
  <c r="AH34" i="2"/>
  <c r="AC35" i="2"/>
  <c r="AF36" i="2"/>
  <c r="Z37" i="2"/>
  <c r="AI37" i="2"/>
  <c r="AH23" i="2"/>
  <c r="AG28" i="2"/>
  <c r="AH31" i="2"/>
  <c r="AG36" i="2"/>
  <c r="AF6" i="2"/>
  <c r="Z7" i="2"/>
  <c r="AD8" i="2"/>
  <c r="AE11" i="2"/>
  <c r="AH12" i="2"/>
  <c r="AC13" i="2"/>
  <c r="AJ13" i="2" s="1"/>
  <c r="AF14" i="2"/>
  <c r="Z15" i="2"/>
  <c r="AI15" i="2"/>
  <c r="AD16" i="2"/>
  <c r="AE19" i="2"/>
  <c r="AH20" i="2"/>
  <c r="AC21" i="2"/>
  <c r="AJ21" i="2" s="1"/>
  <c r="AF22" i="2"/>
  <c r="Z23" i="2"/>
  <c r="AI23" i="2"/>
  <c r="AD24" i="2"/>
  <c r="AE27" i="2"/>
  <c r="AH28" i="2"/>
  <c r="AC29" i="2"/>
  <c r="AJ29" i="2" s="1"/>
  <c r="AF30" i="2"/>
  <c r="Z31" i="2"/>
  <c r="AD32" i="2"/>
  <c r="AE35" i="2"/>
  <c r="AH36" i="2"/>
  <c r="AC37" i="2"/>
  <c r="AJ37" i="2" s="1"/>
  <c r="AG12" i="2"/>
  <c r="AB7" i="2"/>
  <c r="AB15" i="2"/>
  <c r="AH6" i="2"/>
  <c r="AC7" i="2"/>
  <c r="Z9" i="2"/>
  <c r="AI9" i="2"/>
  <c r="AG11" i="2"/>
  <c r="AB12" i="2"/>
  <c r="AH14" i="2"/>
  <c r="AC15" i="2"/>
  <c r="Z17" i="2"/>
  <c r="AI17" i="2"/>
  <c r="AG19" i="2"/>
  <c r="AB20" i="2"/>
  <c r="AH22" i="2"/>
  <c r="AC23" i="2"/>
  <c r="Z25" i="2"/>
  <c r="AI25" i="2"/>
  <c r="AG27" i="2"/>
  <c r="AB28" i="2"/>
  <c r="AH30" i="2"/>
  <c r="AC31" i="2"/>
  <c r="Z33" i="2"/>
  <c r="AI33" i="2"/>
  <c r="AG35" i="2"/>
  <c r="AB36" i="2"/>
  <c r="AG20" i="2"/>
  <c r="AG6" i="2"/>
  <c r="Z12" i="2"/>
  <c r="Z28" i="2"/>
  <c r="AI28" i="2"/>
  <c r="AG30" i="2"/>
  <c r="AH33" i="2"/>
  <c r="AI36" i="2"/>
  <c r="Z6" i="2"/>
  <c r="AI6" i="2"/>
  <c r="AD7" i="2"/>
  <c r="AG8" i="2"/>
  <c r="AB9" i="2"/>
  <c r="AH11" i="2"/>
  <c r="AC12" i="2"/>
  <c r="Z14" i="2"/>
  <c r="AI14" i="2"/>
  <c r="AD15" i="2"/>
  <c r="AG16" i="2"/>
  <c r="AB17" i="2"/>
  <c r="AH19" i="2"/>
  <c r="AC20" i="2"/>
  <c r="Z22" i="2"/>
  <c r="AI22" i="2"/>
  <c r="AD23" i="2"/>
  <c r="AG24" i="2"/>
  <c r="AB25" i="2"/>
  <c r="AH27" i="2"/>
  <c r="AC28" i="2"/>
  <c r="Z30" i="2"/>
  <c r="AI30" i="2"/>
  <c r="AD31" i="2"/>
  <c r="AG32" i="2"/>
  <c r="AB33" i="2"/>
  <c r="AJ33" i="2" s="1"/>
  <c r="AH35" i="2"/>
  <c r="AC36" i="2"/>
  <c r="AH15" i="2"/>
  <c r="AI12" i="2"/>
  <c r="AG14" i="2"/>
  <c r="AH17" i="2"/>
  <c r="Z20" i="2"/>
  <c r="AI20" i="2"/>
  <c r="AB23" i="2"/>
  <c r="Z11" i="2"/>
  <c r="Z19" i="2"/>
  <c r="Z27" i="2"/>
  <c r="Z35" i="2"/>
  <c r="L26" i="1"/>
  <c r="AJ28" i="2" l="1"/>
  <c r="AJ26" i="2"/>
  <c r="AJ36" i="2"/>
  <c r="AJ7" i="2"/>
  <c r="AJ6" i="2"/>
  <c r="AJ11" i="2"/>
  <c r="AJ15" i="2"/>
  <c r="AJ31" i="2"/>
  <c r="AJ23" i="2"/>
  <c r="AJ12" i="2"/>
  <c r="AJ9" i="2"/>
  <c r="AJ32" i="2"/>
  <c r="AJ17" i="2"/>
  <c r="AJ20" i="2"/>
  <c r="AJ24" i="2"/>
  <c r="AJ16" i="2"/>
  <c r="AJ8" i="2"/>
  <c r="AJ35" i="2"/>
  <c r="AJ25" i="2"/>
  <c r="AJ27" i="2"/>
  <c r="AJ1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tc={6C108CB3-0BAF-46CC-94C9-5149E244B785}</author>
    <author>tc={8CB2B506-D245-4BA8-A1E5-764A88D29757}</author>
    <author>tc={AA150750-A6DE-4068-AD7F-935A2D1EADCF}</author>
  </authors>
  <commentList>
    <comment ref="AB4" authorId="0" shapeId="0" xr:uid="{B57C7446-BEFE-44A4-91DE-C2F450CD31E7}">
      <text>
        <r>
          <rPr>
            <sz val="10"/>
            <color rgb="FF000000"/>
            <rFont val="Arial"/>
            <family val="2"/>
          </rPr>
          <t xml:space="preserve">Rating med spinnaker fra målebrevet
</t>
        </r>
      </text>
    </comment>
    <comment ref="AC4" authorId="0" shapeId="0" xr:uid="{3AC527B9-CB25-447D-905E-7A2B6C0F113A}">
      <text>
        <r>
          <rPr>
            <sz val="10"/>
            <color rgb="FF000000"/>
            <rFont val="Arial"/>
            <family val="2"/>
          </rPr>
          <t xml:space="preserve">Rating uten spinnaker fra målebrevet
</t>
        </r>
      </text>
    </comment>
    <comment ref="AD4" authorId="0" shapeId="0" xr:uid="{FC2FA3C1-12A0-4D23-A6D8-DBA5552CA0D9}">
      <text>
        <r>
          <rPr>
            <sz val="10"/>
            <color rgb="FF000000"/>
            <rFont val="Arial"/>
            <family val="2"/>
          </rPr>
          <t xml:space="preserve">Rating med spinnaker short handed fra målebrevet
</t>
        </r>
      </text>
    </comment>
    <comment ref="AE4" authorId="0" shapeId="0" xr:uid="{7B8CE98A-3C67-438C-9053-849ED9B11C3A}">
      <text>
        <r>
          <rPr>
            <sz val="10"/>
            <color rgb="FF000000"/>
            <rFont val="Arial"/>
            <family val="2"/>
          </rPr>
          <t xml:space="preserve">Rating short handed uten spinnaker - "beregnet"
</t>
        </r>
      </text>
    </comment>
    <comment ref="P24" authorId="1" shapeId="0" xr:uid="{6C108CB3-0BAF-46CC-94C9-5149E244B785}">
      <text>
        <r>
          <rPr>
            <sz val="10"/>
            <color rgb="FF00000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Midlertidig rating. Feil i rating</t>
        </r>
      </text>
    </comment>
    <comment ref="P34" authorId="2" shapeId="0" xr:uid="{8CB2B506-D245-4BA8-A1E5-764A88D29757}">
      <text>
        <r>
          <rPr>
            <sz val="10"/>
            <color rgb="FF00000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Midlertidig rating. Feil i rating</t>
        </r>
      </text>
    </comment>
    <comment ref="P35" authorId="3" shapeId="0" xr:uid="{AA150750-A6DE-4068-AD7F-935A2D1EADCF}">
      <text>
        <r>
          <rPr>
            <sz val="10"/>
            <color rgb="FF00000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Rating Brisen II NOR 5052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tc={DF8197EB-3AE9-443A-8BD8-E87FE7950768}</author>
    <author>tc={8DE1528A-D214-4DD9-BF70-A96ECFF83983}</author>
  </authors>
  <commentList>
    <comment ref="I6" authorId="0" shapeId="0" xr:uid="{DF8197EB-3AE9-443A-8BD8-E87FE7950768}">
      <text>
        <r>
          <rPr>
            <sz val="10"/>
            <color rgb="FF00000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  </r>
      </text>
    </comment>
    <comment ref="J37" authorId="1" shapeId="0" xr:uid="{8DE1528A-D214-4DD9-BF70-A96ECFF83983}">
      <text>
        <r>
          <rPr>
            <sz val="10"/>
            <color rgb="FF000000"/>
            <rFont val="Arial"/>
          </rPr>
          <t>[Kommentartråd]
Din versjon av Excel lar deg lese denne kommentartråden. Eventuelle endringer i den vil imidlertid bli fjernet hvis filen åpnes i en nyere versjon av Excel. Finn ut mer: https://go.microsoft.com/fwlink/?linkid=870924
Kommentar:
    Startbåt</t>
        </r>
      </text>
    </comment>
  </commentList>
</comments>
</file>

<file path=xl/sharedStrings.xml><?xml version="1.0" encoding="utf-8"?>
<sst xmlns="http://schemas.openxmlformats.org/spreadsheetml/2006/main" count="592" uniqueCount="182">
  <si>
    <t>Tirsdagsseilaser</t>
  </si>
  <si>
    <t>Ja</t>
  </si>
  <si>
    <t>Nei</t>
  </si>
  <si>
    <t>N-R 1 = N-R med spinnaker</t>
  </si>
  <si>
    <t>N-R 3 = N-R Shorthand med spinaker</t>
  </si>
  <si>
    <t>Tirsdag 13. mai 2025</t>
  </si>
  <si>
    <t>Vind</t>
  </si>
  <si>
    <t>Startet</t>
  </si>
  <si>
    <t>Fullført</t>
  </si>
  <si>
    <t>storm</t>
  </si>
  <si>
    <t>lite</t>
  </si>
  <si>
    <t>middels</t>
  </si>
  <si>
    <t>mye</t>
  </si>
  <si>
    <t>N-R 2 = N-R uten spinnaker</t>
  </si>
  <si>
    <t>N-R 4 = N-R Shorthand uten spinnaker</t>
  </si>
  <si>
    <t>Deltagere:</t>
  </si>
  <si>
    <t xml:space="preserve">    Hoved</t>
  </si>
  <si>
    <t>rating</t>
  </si>
  <si>
    <t>Lite vind (4 m/s)</t>
  </si>
  <si>
    <t>Middels vind (6 m/s)</t>
  </si>
  <si>
    <t>Mye vind (8 m/s)</t>
  </si>
  <si>
    <t>Innmelding (standard)</t>
  </si>
  <si>
    <t>Plass</t>
  </si>
  <si>
    <t>Kaptein</t>
  </si>
  <si>
    <t>Forening</t>
  </si>
  <si>
    <t>Båtnr</t>
  </si>
  <si>
    <t>Båttype</t>
  </si>
  <si>
    <t>Båtnavn</t>
  </si>
  <si>
    <t>Short</t>
  </si>
  <si>
    <t>Spin</t>
  </si>
  <si>
    <t>Starttid</t>
  </si>
  <si>
    <t>Tid mål</t>
  </si>
  <si>
    <t>Rating</t>
  </si>
  <si>
    <t>Korr. Tid</t>
  </si>
  <si>
    <t>Poeng</t>
  </si>
  <si>
    <t>Mobil</t>
  </si>
  <si>
    <t>Måletall</t>
  </si>
  <si>
    <t>Lite vind</t>
  </si>
  <si>
    <t xml:space="preserve">Mellom </t>
  </si>
  <si>
    <t>Mye vind</t>
  </si>
  <si>
    <t>Short
Hand</t>
  </si>
  <si>
    <t>SH
Lite vind</t>
  </si>
  <si>
    <t>SH
Mellom</t>
  </si>
  <si>
    <t>SH
Mye vind</t>
  </si>
  <si>
    <t>Uten Spinn</t>
  </si>
  <si>
    <t>U Spinn
Lite vind</t>
  </si>
  <si>
    <t>U Spinn
Mellom</t>
  </si>
  <si>
    <t>U Spinn
Mye vind</t>
  </si>
  <si>
    <t>N-R 1</t>
  </si>
  <si>
    <t>N-R 2</t>
  </si>
  <si>
    <t>N-R 3</t>
  </si>
  <si>
    <t>N-R 4</t>
  </si>
  <si>
    <t>ja</t>
  </si>
  <si>
    <t>nei</t>
  </si>
  <si>
    <t>Iver Iversen</t>
  </si>
  <si>
    <t>USF</t>
  </si>
  <si>
    <t>NOR</t>
  </si>
  <si>
    <t>Grand Soleil 42 R</t>
  </si>
  <si>
    <t>Tango II</t>
  </si>
  <si>
    <t>Marius Andersen</t>
  </si>
  <si>
    <t>FS</t>
  </si>
  <si>
    <t>Farr 30</t>
  </si>
  <si>
    <t>Pakalolo</t>
  </si>
  <si>
    <t>Anne Gro Parnemann</t>
  </si>
  <si>
    <t>H-båt</t>
  </si>
  <si>
    <t>Nipa</t>
  </si>
  <si>
    <t>Per Christian Andresen</t>
  </si>
  <si>
    <t>Dehler 34</t>
  </si>
  <si>
    <t>Bellini</t>
  </si>
  <si>
    <t>Nicolai Samuelsen</t>
  </si>
  <si>
    <t>H-Båt</t>
  </si>
  <si>
    <t xml:space="preserve">Kari </t>
  </si>
  <si>
    <t>Egil Naustvik</t>
  </si>
  <si>
    <t>Linjett 33</t>
  </si>
  <si>
    <t>Fragancia</t>
  </si>
  <si>
    <t xml:space="preserve">Sturla Falck </t>
  </si>
  <si>
    <t>Express</t>
  </si>
  <si>
    <t>ELO</t>
  </si>
  <si>
    <t>Ullrich Mende</t>
  </si>
  <si>
    <t>Oslo SF</t>
  </si>
  <si>
    <t>J/99</t>
  </si>
  <si>
    <t>Karikveite</t>
  </si>
  <si>
    <t>Stein Thorstensen</t>
  </si>
  <si>
    <t>Rå Båt</t>
  </si>
  <si>
    <t>Christian Hall</t>
  </si>
  <si>
    <t>KNS</t>
  </si>
  <si>
    <t>X-43</t>
  </si>
  <si>
    <t>Bjørnstjerne</t>
  </si>
  <si>
    <t>Yngve Amundsen</t>
  </si>
  <si>
    <t>X-35 OD</t>
  </si>
  <si>
    <t>Akhillevs-X</t>
  </si>
  <si>
    <t>Christian Stentoft Østby</t>
  </si>
  <si>
    <t>X-40</t>
  </si>
  <si>
    <t>Noomi II</t>
  </si>
  <si>
    <t>Ove A. Kvalnes</t>
  </si>
  <si>
    <t>Bavaria 35 match</t>
  </si>
  <si>
    <t>Occasione</t>
  </si>
  <si>
    <t>Jon Vendelboe</t>
  </si>
  <si>
    <t>X-37</t>
  </si>
  <si>
    <t>Metaxa</t>
  </si>
  <si>
    <t>Joachim Lyng-Olsen</t>
  </si>
  <si>
    <t>Contrast 33</t>
  </si>
  <si>
    <t>Vildensky</t>
  </si>
  <si>
    <t>Stig Ulfsby</t>
  </si>
  <si>
    <t>Sun Odyssey 35</t>
  </si>
  <si>
    <t>Balsam</t>
  </si>
  <si>
    <t>Marcus Ramberg Christensen</t>
  </si>
  <si>
    <t>J/80</t>
  </si>
  <si>
    <t>Baby Boop</t>
  </si>
  <si>
    <t>Sandra Skiaker</t>
  </si>
  <si>
    <t>Roxanne</t>
  </si>
  <si>
    <t>Pål Smitt-Amundsen</t>
  </si>
  <si>
    <t>First 31.7</t>
  </si>
  <si>
    <t>Bilbo</t>
  </si>
  <si>
    <t>Peter Sahlström</t>
  </si>
  <si>
    <t>J/120</t>
  </si>
  <si>
    <t>the Joker</t>
  </si>
  <si>
    <t>Nils Parnemann</t>
  </si>
  <si>
    <t>BB13.5 One Off</t>
  </si>
  <si>
    <t>Husar Slettenes Berthe</t>
  </si>
  <si>
    <t>dns</t>
  </si>
  <si>
    <t>Kjell U Sandvig</t>
  </si>
  <si>
    <t>Bærum</t>
  </si>
  <si>
    <t>Arcona 410</t>
  </si>
  <si>
    <t>Stær</t>
  </si>
  <si>
    <t>Arild Vikse</t>
  </si>
  <si>
    <t>11MOD</t>
  </si>
  <si>
    <t>Olivia</t>
  </si>
  <si>
    <t>Cecilia Stokkeland</t>
  </si>
  <si>
    <t>J/109</t>
  </si>
  <si>
    <t>JJFlash</t>
  </si>
  <si>
    <t>Pål Arvid Saltvedt</t>
  </si>
  <si>
    <t>Elan 40</t>
  </si>
  <si>
    <t>Jonna</t>
  </si>
  <si>
    <t>0.8546</t>
  </si>
  <si>
    <t>Aslak Vardund</t>
  </si>
  <si>
    <t>Elan 380</t>
  </si>
  <si>
    <t>Ajda</t>
  </si>
  <si>
    <t>Mads Grimholt</t>
  </si>
  <si>
    <t>J/92</t>
  </si>
  <si>
    <t>IGGY</t>
  </si>
  <si>
    <t>Christian Stensholt</t>
  </si>
  <si>
    <t>Pogo 8,50</t>
  </si>
  <si>
    <t>Vindtora</t>
  </si>
  <si>
    <t>Caroline Grimsgaard</t>
  </si>
  <si>
    <t>First 31.7 LR</t>
  </si>
  <si>
    <t>Ziggy</t>
  </si>
  <si>
    <t>Ingrid Fladmark</t>
  </si>
  <si>
    <t>Albin Nova</t>
  </si>
  <si>
    <t>Fryd V</t>
  </si>
  <si>
    <t>Espen Sunde</t>
  </si>
  <si>
    <t>Sun Odyssey 30i</t>
  </si>
  <si>
    <t>Vesla</t>
  </si>
  <si>
    <t>Hans Wang</t>
  </si>
  <si>
    <t>X 40</t>
  </si>
  <si>
    <t>KJAPPFOT</t>
  </si>
  <si>
    <t>* Protest under behandling på NOR 11620 Metaxa for berøring av målbåt ved målpassering.</t>
  </si>
  <si>
    <t>Poengsammendrag</t>
  </si>
  <si>
    <t>Poengsammendrag uten strykninger</t>
  </si>
  <si>
    <t>Poengsammendrag de 8 beste resultatene</t>
  </si>
  <si>
    <t>Pl.</t>
  </si>
  <si>
    <t>Startklasse</t>
  </si>
  <si>
    <t>07.05.</t>
  </si>
  <si>
    <t>14.05.</t>
  </si>
  <si>
    <t>21.05.</t>
  </si>
  <si>
    <t>28.05.</t>
  </si>
  <si>
    <t>04.06</t>
  </si>
  <si>
    <t>11.06.</t>
  </si>
  <si>
    <t>18.06.</t>
  </si>
  <si>
    <t>25.06.</t>
  </si>
  <si>
    <t>06.08.</t>
  </si>
  <si>
    <t>13.08.</t>
  </si>
  <si>
    <t>20.08.</t>
  </si>
  <si>
    <t>27.08.</t>
  </si>
  <si>
    <t>03.09.</t>
  </si>
  <si>
    <t>10.09.</t>
  </si>
  <si>
    <t>17.09.</t>
  </si>
  <si>
    <t>24.09.</t>
  </si>
  <si>
    <t>Sum</t>
  </si>
  <si>
    <t>18:00</t>
  </si>
  <si>
    <t>18:10</t>
  </si>
  <si>
    <t>Jeanneau 30i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</si>
</sst>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hh:mm;@"/>
  </numFmts>
  <fonts count="27" x14ac:knownFonts="1">
    <font>
      <sz val="10"/>
      <color rgb="FF000000"/>
      <name val="Arial"/>
    </font>
    <font>
      <sz val="10"/>
      <color rgb="FF000000"/>
      <name val="Arial"/>
    </font>
    <font>
      <b/>
      <sz val="16"/>
      <name val="Arial"/>
      <family val="2"/>
    </font>
    <font>
      <sz val="12"/>
      <color rgb="FF0000FF"/>
      <name val="Arial"/>
      <family val="2"/>
    </font>
    <font>
      <b/>
      <u/>
      <sz val="12"/>
      <color rgb="FF0000FF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b/>
      <sz val="12"/>
      <color rgb="FFEEECE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D9D9D9"/>
      <name val="Arial"/>
      <family val="2"/>
    </font>
    <font>
      <sz val="12"/>
      <color rgb="FF000000"/>
      <name val="Arial"/>
      <family val="2"/>
    </font>
    <font>
      <b/>
      <sz val="10"/>
      <name val="Arial"/>
      <family val="2"/>
    </font>
    <font>
      <sz val="10"/>
      <color rgb="FFEEECE1"/>
      <name val="Arial"/>
      <family val="2"/>
    </font>
    <font>
      <sz val="10"/>
      <color rgb="FFFFFFFF"/>
      <name val="Arial"/>
      <family val="2"/>
    </font>
    <font>
      <sz val="11"/>
      <color rgb="FF000000"/>
      <name val="Calibri"/>
      <family val="2"/>
    </font>
    <font>
      <u/>
      <sz val="10"/>
      <color theme="10"/>
      <name val="Arial"/>
    </font>
    <font>
      <sz val="11"/>
      <color rgb="FF000000"/>
      <name val="Aptos"/>
      <family val="2"/>
    </font>
    <font>
      <b/>
      <sz val="14"/>
      <name val="Arial"/>
      <family val="2"/>
    </font>
    <font>
      <sz val="14"/>
      <color rgb="FF000000"/>
      <name val="Calibri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8" tint="0.79998168889431442"/>
        <bgColor rgb="FFC6D9F0"/>
      </patternFill>
    </fill>
    <fill>
      <patternFill patternType="solid">
        <fgColor theme="7" tint="0.79998168889431442"/>
        <bgColor rgb="FFC6D9F0"/>
      </patternFill>
    </fill>
    <fill>
      <patternFill patternType="solid">
        <fgColor theme="5" tint="0.79998168889431442"/>
        <bgColor rgb="FFC6D9F0"/>
      </patternFill>
    </fill>
    <fill>
      <patternFill patternType="solid">
        <fgColor rgb="FFA568D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8" tint="0.79998168889431442"/>
        <bgColor rgb="FF00FF00"/>
      </patternFill>
    </fill>
    <fill>
      <patternFill patternType="solid">
        <fgColor theme="7" tint="0.79998168889431442"/>
        <bgColor rgb="FFEA9999"/>
      </patternFill>
    </fill>
    <fill>
      <patternFill patternType="solid">
        <fgColor theme="5" tint="0.79998168889431442"/>
        <bgColor rgb="FFEA9999"/>
      </patternFill>
    </fill>
    <fill>
      <patternFill patternType="solid">
        <fgColor theme="8" tint="0.79998168889431442"/>
        <bgColor rgb="FFEA9999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B6D7A8"/>
      </patternFill>
    </fill>
    <fill>
      <patternFill patternType="solid">
        <fgColor theme="7" tint="0.79998168889431442"/>
        <bgColor rgb="FFB6D7A8"/>
      </patternFill>
    </fill>
    <fill>
      <patternFill patternType="solid">
        <fgColor theme="5" tint="0.79998168889431442"/>
        <bgColor rgb="FFB6D7A8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17" fillId="0" borderId="0" applyNumberFormat="0" applyFill="0" applyBorder="0" applyAlignment="0" applyProtection="0"/>
    <xf numFmtId="0" fontId="16" fillId="0" borderId="0"/>
    <xf numFmtId="9" fontId="1" fillId="0" borderId="0" applyFont="0" applyFill="0" applyBorder="0" applyAlignment="0" applyProtection="0"/>
  </cellStyleXfs>
  <cellXfs count="338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2" fontId="5" fillId="2" borderId="0" xfId="0" applyNumberFormat="1" applyFont="1" applyFill="1" applyAlignment="1">
      <alignment horizontal="center" vertical="center"/>
    </xf>
    <xf numFmtId="46" fontId="5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8" fillId="2" borderId="0" xfId="0" applyNumberFormat="1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/>
    </xf>
    <xf numFmtId="0" fontId="9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64" fontId="9" fillId="2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6" fontId="9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3" fillId="2" borderId="2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6" fontId="13" fillId="0" borderId="7" xfId="0" applyNumberFormat="1" applyFont="1" applyBorder="1" applyAlignment="1">
      <alignment horizontal="center" vertical="center"/>
    </xf>
    <xf numFmtId="46" fontId="13" fillId="0" borderId="3" xfId="0" applyNumberFormat="1" applyFont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46" fontId="13" fillId="2" borderId="3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164" fontId="13" fillId="6" borderId="8" xfId="0" applyNumberFormat="1" applyFont="1" applyFill="1" applyBorder="1" applyAlignment="1">
      <alignment horizontal="center" vertical="center" wrapText="1"/>
    </xf>
    <xf numFmtId="164" fontId="13" fillId="6" borderId="9" xfId="0" applyNumberFormat="1" applyFont="1" applyFill="1" applyBorder="1" applyAlignment="1">
      <alignment horizontal="center" vertical="center" wrapText="1"/>
    </xf>
    <xf numFmtId="164" fontId="13" fillId="7" borderId="9" xfId="0" applyNumberFormat="1" applyFont="1" applyFill="1" applyBorder="1" applyAlignment="1">
      <alignment horizontal="center" vertical="center" wrapText="1"/>
    </xf>
    <xf numFmtId="164" fontId="13" fillId="8" borderId="9" xfId="0" applyNumberFormat="1" applyFont="1" applyFill="1" applyBorder="1" applyAlignment="1">
      <alignment horizontal="center" vertical="center" wrapText="1"/>
    </xf>
    <xf numFmtId="164" fontId="13" fillId="0" borderId="10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8" xfId="0" applyNumberFormat="1" applyFont="1" applyBorder="1" applyAlignment="1">
      <alignment horizontal="center" vertical="center"/>
    </xf>
    <xf numFmtId="164" fontId="13" fillId="0" borderId="9" xfId="0" applyNumberFormat="1" applyFont="1" applyBorder="1" applyAlignment="1">
      <alignment horizontal="center" vertical="center"/>
    </xf>
    <xf numFmtId="164" fontId="13" fillId="0" borderId="11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46" fontId="13" fillId="0" borderId="13" xfId="0" applyNumberFormat="1" applyFont="1" applyBorder="1" applyAlignment="1">
      <alignment horizontal="center" vertical="center"/>
    </xf>
    <xf numFmtId="46" fontId="13" fillId="0" borderId="16" xfId="0" applyNumberFormat="1" applyFont="1" applyBorder="1" applyAlignment="1">
      <alignment horizontal="center" vertical="center"/>
    </xf>
    <xf numFmtId="164" fontId="13" fillId="2" borderId="13" xfId="0" applyNumberFormat="1" applyFont="1" applyFill="1" applyBorder="1" applyAlignment="1">
      <alignment horizontal="center" vertical="center"/>
    </xf>
    <xf numFmtId="46" fontId="13" fillId="2" borderId="14" xfId="0" applyNumberFormat="1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164" fontId="9" fillId="6" borderId="17" xfId="0" applyNumberFormat="1" applyFont="1" applyFill="1" applyBorder="1" applyAlignment="1">
      <alignment vertical="center" wrapText="1"/>
    </xf>
    <xf numFmtId="164" fontId="9" fillId="6" borderId="18" xfId="0" applyNumberFormat="1" applyFont="1" applyFill="1" applyBorder="1" applyAlignment="1">
      <alignment vertical="center" wrapText="1"/>
    </xf>
    <xf numFmtId="164" fontId="9" fillId="7" borderId="18" xfId="0" applyNumberFormat="1" applyFont="1" applyFill="1" applyBorder="1" applyAlignment="1">
      <alignment vertical="center" wrapText="1"/>
    </xf>
    <xf numFmtId="164" fontId="9" fillId="8" borderId="18" xfId="0" applyNumberFormat="1" applyFont="1" applyFill="1" applyBorder="1" applyAlignment="1">
      <alignment vertical="center" wrapText="1"/>
    </xf>
    <xf numFmtId="164" fontId="13" fillId="0" borderId="15" xfId="0" applyNumberFormat="1" applyFont="1" applyBorder="1" applyAlignment="1">
      <alignment horizontal="center" vertical="center"/>
    </xf>
    <xf numFmtId="164" fontId="13" fillId="0" borderId="19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0" fontId="0" fillId="0" borderId="14" xfId="0" applyBorder="1"/>
    <xf numFmtId="0" fontId="9" fillId="9" borderId="21" xfId="1" applyFont="1" applyFill="1" applyBorder="1" applyAlignment="1">
      <alignment horizontal="center"/>
    </xf>
    <xf numFmtId="0" fontId="9" fillId="0" borderId="13" xfId="1" applyFont="1" applyBorder="1" applyAlignment="1">
      <alignment horizontal="left"/>
    </xf>
    <xf numFmtId="0" fontId="9" fillId="0" borderId="14" xfId="1" applyFont="1" applyBorder="1"/>
    <xf numFmtId="0" fontId="9" fillId="0" borderId="17" xfId="1" applyFont="1" applyBorder="1" applyAlignment="1">
      <alignment horizontal="center"/>
    </xf>
    <xf numFmtId="0" fontId="9" fillId="0" borderId="14" xfId="1" applyFont="1" applyBorder="1" applyAlignment="1">
      <alignment horizontal="right"/>
    </xf>
    <xf numFmtId="0" fontId="9" fillId="2" borderId="14" xfId="1" applyFont="1" applyFill="1" applyBorder="1" applyAlignment="1">
      <alignment horizontal="left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46" fontId="9" fillId="10" borderId="21" xfId="0" applyNumberFormat="1" applyFont="1" applyFill="1" applyBorder="1" applyAlignment="1">
      <alignment horizontal="center" vertical="center" wrapText="1"/>
    </xf>
    <xf numFmtId="46" fontId="9" fillId="0" borderId="22" xfId="1" applyNumberFormat="1" applyFont="1" applyBorder="1" applyAlignment="1">
      <alignment horizontal="center"/>
    </xf>
    <xf numFmtId="164" fontId="6" fillId="2" borderId="21" xfId="1" applyNumberFormat="1" applyFill="1" applyBorder="1"/>
    <xf numFmtId="46" fontId="0" fillId="2" borderId="22" xfId="0" applyNumberFormat="1" applyFill="1" applyBorder="1" applyAlignment="1">
      <alignment horizontal="center"/>
    </xf>
    <xf numFmtId="2" fontId="9" fillId="2" borderId="21" xfId="1" applyNumberFormat="1" applyFont="1" applyFill="1" applyBorder="1" applyAlignment="1">
      <alignment horizontal="center"/>
    </xf>
    <xf numFmtId="0" fontId="10" fillId="3" borderId="13" xfId="1" applyFont="1" applyFill="1" applyBorder="1"/>
    <xf numFmtId="164" fontId="9" fillId="6" borderId="23" xfId="1" applyNumberFormat="1" applyFont="1" applyFill="1" applyBorder="1" applyAlignment="1">
      <alignment horizontal="center"/>
    </xf>
    <xf numFmtId="164" fontId="9" fillId="11" borderId="24" xfId="1" applyNumberFormat="1" applyFont="1" applyFill="1" applyBorder="1" applyAlignment="1">
      <alignment horizontal="center"/>
    </xf>
    <xf numFmtId="164" fontId="9" fillId="6" borderId="24" xfId="1" applyNumberFormat="1" applyFont="1" applyFill="1" applyBorder="1" applyAlignment="1">
      <alignment horizontal="center"/>
    </xf>
    <xf numFmtId="164" fontId="9" fillId="7" borderId="24" xfId="1" applyNumberFormat="1" applyFont="1" applyFill="1" applyBorder="1" applyAlignment="1">
      <alignment horizontal="center"/>
    </xf>
    <xf numFmtId="164" fontId="9" fillId="8" borderId="18" xfId="1" applyNumberFormat="1" applyFont="1" applyFill="1" applyBorder="1" applyAlignment="1">
      <alignment horizontal="center"/>
    </xf>
    <xf numFmtId="164" fontId="9" fillId="0" borderId="23" xfId="1" applyNumberFormat="1" applyFont="1" applyBorder="1" applyAlignment="1">
      <alignment horizontal="center"/>
    </xf>
    <xf numFmtId="164" fontId="9" fillId="0" borderId="24" xfId="1" applyNumberFormat="1" applyFont="1" applyBorder="1" applyAlignment="1">
      <alignment horizontal="center"/>
    </xf>
    <xf numFmtId="164" fontId="6" fillId="0" borderId="25" xfId="1" applyNumberFormat="1" applyBorder="1" applyAlignment="1">
      <alignment horizontal="center"/>
    </xf>
    <xf numFmtId="164" fontId="6" fillId="0" borderId="23" xfId="1" applyNumberFormat="1" applyBorder="1" applyAlignment="1">
      <alignment horizontal="center"/>
    </xf>
    <xf numFmtId="164" fontId="6" fillId="0" borderId="24" xfId="1" applyNumberForma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9" borderId="21" xfId="0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 applyAlignment="1">
      <alignment wrapText="1"/>
    </xf>
    <xf numFmtId="0" fontId="9" fillId="0" borderId="23" xfId="0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6" fontId="9" fillId="0" borderId="22" xfId="0" applyNumberFormat="1" applyFont="1" applyBorder="1" applyAlignment="1">
      <alignment horizontal="center"/>
    </xf>
    <xf numFmtId="164" fontId="6" fillId="2" borderId="21" xfId="0" applyNumberFormat="1" applyFont="1" applyFill="1" applyBorder="1"/>
    <xf numFmtId="2" fontId="9" fillId="2" borderId="13" xfId="0" applyNumberFormat="1" applyFont="1" applyFill="1" applyBorder="1" applyAlignment="1">
      <alignment horizontal="center"/>
    </xf>
    <xf numFmtId="0" fontId="10" fillId="3" borderId="21" xfId="0" applyFont="1" applyFill="1" applyBorder="1"/>
    <xf numFmtId="164" fontId="9" fillId="11" borderId="23" xfId="0" applyNumberFormat="1" applyFont="1" applyFill="1" applyBorder="1" applyAlignment="1">
      <alignment horizontal="center"/>
    </xf>
    <xf numFmtId="164" fontId="9" fillId="11" borderId="24" xfId="0" applyNumberFormat="1" applyFont="1" applyFill="1" applyBorder="1" applyAlignment="1">
      <alignment horizontal="center"/>
    </xf>
    <xf numFmtId="164" fontId="9" fillId="12" borderId="24" xfId="0" applyNumberFormat="1" applyFont="1" applyFill="1" applyBorder="1" applyAlignment="1">
      <alignment horizontal="center"/>
    </xf>
    <xf numFmtId="164" fontId="9" fillId="13" borderId="24" xfId="0" applyNumberFormat="1" applyFont="1" applyFill="1" applyBorder="1" applyAlignment="1">
      <alignment horizontal="center"/>
    </xf>
    <xf numFmtId="164" fontId="9" fillId="14" borderId="18" xfId="0" applyNumberFormat="1" applyFont="1" applyFill="1" applyBorder="1" applyAlignment="1">
      <alignment horizontal="center"/>
    </xf>
    <xf numFmtId="164" fontId="9" fillId="0" borderId="23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164" fontId="0" fillId="0" borderId="25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2" xfId="0" applyBorder="1"/>
    <xf numFmtId="0" fontId="9" fillId="0" borderId="22" xfId="0" applyFont="1" applyBorder="1"/>
    <xf numFmtId="0" fontId="9" fillId="0" borderId="14" xfId="0" applyFont="1" applyBorder="1" applyAlignment="1">
      <alignment horizontal="right"/>
    </xf>
    <xf numFmtId="46" fontId="9" fillId="0" borderId="21" xfId="0" applyNumberFormat="1" applyFont="1" applyBorder="1" applyAlignment="1">
      <alignment horizontal="center" vertical="center" wrapText="1"/>
    </xf>
    <xf numFmtId="2" fontId="9" fillId="2" borderId="21" xfId="0" applyNumberFormat="1" applyFont="1" applyFill="1" applyBorder="1" applyAlignment="1">
      <alignment horizontal="center"/>
    </xf>
    <xf numFmtId="164" fontId="9" fillId="6" borderId="23" xfId="0" applyNumberFormat="1" applyFont="1" applyFill="1" applyBorder="1" applyAlignment="1">
      <alignment horizontal="center"/>
    </xf>
    <xf numFmtId="164" fontId="9" fillId="6" borderId="24" xfId="0" applyNumberFormat="1" applyFont="1" applyFill="1" applyBorder="1" applyAlignment="1">
      <alignment horizontal="center"/>
    </xf>
    <xf numFmtId="164" fontId="9" fillId="6" borderId="24" xfId="0" applyNumberFormat="1" applyFont="1" applyFill="1" applyBorder="1" applyAlignment="1">
      <alignment horizontal="center" wrapText="1"/>
    </xf>
    <xf numFmtId="164" fontId="9" fillId="7" borderId="24" xfId="0" applyNumberFormat="1" applyFont="1" applyFill="1" applyBorder="1" applyAlignment="1">
      <alignment horizontal="center"/>
    </xf>
    <xf numFmtId="164" fontId="9" fillId="8" borderId="24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/>
    <xf numFmtId="0" fontId="9" fillId="0" borderId="17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21" fontId="9" fillId="0" borderId="22" xfId="0" applyNumberFormat="1" applyFont="1" applyBorder="1" applyAlignment="1">
      <alignment horizontal="center"/>
    </xf>
    <xf numFmtId="0" fontId="10" fillId="3" borderId="13" xfId="0" applyFont="1" applyFill="1" applyBorder="1"/>
    <xf numFmtId="164" fontId="9" fillId="11" borderId="23" xfId="1" applyNumberFormat="1" applyFont="1" applyFill="1" applyBorder="1" applyAlignment="1">
      <alignment horizontal="center"/>
    </xf>
    <xf numFmtId="164" fontId="9" fillId="15" borderId="24" xfId="1" applyNumberFormat="1" applyFont="1" applyFill="1" applyBorder="1" applyAlignment="1">
      <alignment horizontal="center"/>
    </xf>
    <xf numFmtId="164" fontId="9" fillId="16" borderId="24" xfId="1" applyNumberFormat="1" applyFont="1" applyFill="1" applyBorder="1" applyAlignment="1">
      <alignment horizontal="center"/>
    </xf>
    <xf numFmtId="164" fontId="9" fillId="17" borderId="24" xfId="1" applyNumberFormat="1" applyFont="1" applyFill="1" applyBorder="1" applyAlignment="1">
      <alignment horizontal="center"/>
    </xf>
    <xf numFmtId="0" fontId="6" fillId="0" borderId="22" xfId="1" applyBorder="1"/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46" fontId="9" fillId="0" borderId="22" xfId="0" applyNumberFormat="1" applyFont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right" vertical="center"/>
    </xf>
    <xf numFmtId="0" fontId="9" fillId="0" borderId="21" xfId="0" applyFont="1" applyBorder="1" applyAlignment="1">
      <alignment vertical="center"/>
    </xf>
    <xf numFmtId="164" fontId="9" fillId="6" borderId="23" xfId="0" applyNumberFormat="1" applyFont="1" applyFill="1" applyBorder="1" applyAlignment="1">
      <alignment horizontal="center" vertical="center" wrapText="1"/>
    </xf>
    <xf numFmtId="164" fontId="9" fillId="6" borderId="24" xfId="0" applyNumberFormat="1" applyFont="1" applyFill="1" applyBorder="1" applyAlignment="1">
      <alignment horizontal="center" vertical="center" wrapText="1"/>
    </xf>
    <xf numFmtId="164" fontId="9" fillId="7" borderId="24" xfId="0" applyNumberFormat="1" applyFont="1" applyFill="1" applyBorder="1" applyAlignment="1">
      <alignment horizontal="center" vertical="center" wrapText="1"/>
    </xf>
    <xf numFmtId="164" fontId="9" fillId="8" borderId="24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wrapText="1"/>
    </xf>
    <xf numFmtId="0" fontId="9" fillId="0" borderId="21" xfId="0" applyFont="1" applyBorder="1" applyAlignment="1">
      <alignment horizontal="left" wrapText="1"/>
    </xf>
    <xf numFmtId="0" fontId="10" fillId="3" borderId="21" xfId="0" applyFont="1" applyFill="1" applyBorder="1" applyAlignment="1">
      <alignment horizontal="right"/>
    </xf>
    <xf numFmtId="0" fontId="9" fillId="2" borderId="22" xfId="0" applyFont="1" applyFill="1" applyBorder="1" applyAlignment="1">
      <alignment horizontal="left"/>
    </xf>
    <xf numFmtId="1" fontId="10" fillId="5" borderId="21" xfId="0" applyNumberFormat="1" applyFont="1" applyFill="1" applyBorder="1" applyAlignment="1">
      <alignment horizontal="right" vertical="center" wrapText="1"/>
    </xf>
    <xf numFmtId="0" fontId="9" fillId="2" borderId="14" xfId="0" applyFont="1" applyFill="1" applyBorder="1" applyAlignment="1">
      <alignment horizontal="left"/>
    </xf>
    <xf numFmtId="0" fontId="16" fillId="0" borderId="21" xfId="0" applyFont="1" applyBorder="1"/>
    <xf numFmtId="164" fontId="9" fillId="6" borderId="18" xfId="0" applyNumberFormat="1" applyFont="1" applyFill="1" applyBorder="1" applyAlignment="1">
      <alignment horizontal="center"/>
    </xf>
    <xf numFmtId="164" fontId="9" fillId="6" borderId="18" xfId="0" applyNumberFormat="1" applyFont="1" applyFill="1" applyBorder="1" applyAlignment="1">
      <alignment horizontal="center" wrapText="1"/>
    </xf>
    <xf numFmtId="164" fontId="9" fillId="11" borderId="18" xfId="1" applyNumberFormat="1" applyFont="1" applyFill="1" applyBorder="1" applyAlignment="1">
      <alignment horizontal="center"/>
    </xf>
    <xf numFmtId="164" fontId="6" fillId="2" borderId="13" xfId="0" applyNumberFormat="1" applyFont="1" applyFill="1" applyBorder="1"/>
    <xf numFmtId="164" fontId="9" fillId="6" borderId="17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8" borderId="18" xfId="0" applyNumberFormat="1" applyFont="1" applyFill="1" applyBorder="1" applyAlignment="1">
      <alignment horizontal="center"/>
    </xf>
    <xf numFmtId="0" fontId="9" fillId="0" borderId="13" xfId="0" applyFont="1" applyBorder="1" applyAlignment="1">
      <alignment horizontal="left"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horizontal="center" vertical="top"/>
    </xf>
    <xf numFmtId="0" fontId="9" fillId="0" borderId="14" xfId="0" applyFont="1" applyBorder="1" applyAlignment="1">
      <alignment horizontal="right" vertical="top"/>
    </xf>
    <xf numFmtId="0" fontId="0" fillId="0" borderId="14" xfId="0" applyBorder="1" applyAlignment="1">
      <alignment vertical="top"/>
    </xf>
    <xf numFmtId="0" fontId="9" fillId="2" borderId="21" xfId="0" applyFont="1" applyFill="1" applyBorder="1" applyAlignment="1">
      <alignment horizontal="center" vertical="top"/>
    </xf>
    <xf numFmtId="0" fontId="9" fillId="2" borderId="22" xfId="0" applyFont="1" applyFill="1" applyBorder="1" applyAlignment="1">
      <alignment horizontal="center" vertical="top"/>
    </xf>
    <xf numFmtId="46" fontId="9" fillId="10" borderId="21" xfId="0" applyNumberFormat="1" applyFont="1" applyFill="1" applyBorder="1" applyAlignment="1">
      <alignment horizontal="center" vertical="top" wrapText="1"/>
    </xf>
    <xf numFmtId="46" fontId="9" fillId="0" borderId="22" xfId="0" applyNumberFormat="1" applyFont="1" applyBorder="1" applyAlignment="1">
      <alignment horizontal="center" vertical="top"/>
    </xf>
    <xf numFmtId="164" fontId="6" fillId="2" borderId="13" xfId="0" applyNumberFormat="1" applyFont="1" applyFill="1" applyBorder="1" applyAlignment="1">
      <alignment vertical="top"/>
    </xf>
    <xf numFmtId="46" fontId="0" fillId="2" borderId="22" xfId="0" applyNumberFormat="1" applyFill="1" applyBorder="1" applyAlignment="1">
      <alignment horizontal="center" vertical="top"/>
    </xf>
    <xf numFmtId="2" fontId="9" fillId="2" borderId="13" xfId="0" applyNumberFormat="1" applyFont="1" applyFill="1" applyBorder="1" applyAlignment="1">
      <alignment horizontal="center" vertical="top"/>
    </xf>
    <xf numFmtId="0" fontId="16" fillId="0" borderId="13" xfId="0" applyFont="1" applyBorder="1" applyAlignment="1">
      <alignment vertical="top"/>
    </xf>
    <xf numFmtId="164" fontId="9" fillId="6" borderId="23" xfId="0" applyNumberFormat="1" applyFont="1" applyFill="1" applyBorder="1" applyAlignment="1">
      <alignment horizontal="center" vertical="top" wrapText="1"/>
    </xf>
    <xf numFmtId="164" fontId="9" fillId="6" borderId="24" xfId="0" applyNumberFormat="1" applyFont="1" applyFill="1" applyBorder="1" applyAlignment="1">
      <alignment horizontal="center" vertical="top" wrapText="1"/>
    </xf>
    <xf numFmtId="164" fontId="9" fillId="7" borderId="24" xfId="0" applyNumberFormat="1" applyFont="1" applyFill="1" applyBorder="1" applyAlignment="1">
      <alignment horizontal="center" vertical="top"/>
    </xf>
    <xf numFmtId="164" fontId="9" fillId="13" borderId="24" xfId="0" applyNumberFormat="1" applyFont="1" applyFill="1" applyBorder="1" applyAlignment="1">
      <alignment horizontal="center" vertical="top"/>
    </xf>
    <xf numFmtId="164" fontId="9" fillId="14" borderId="18" xfId="0" applyNumberFormat="1" applyFont="1" applyFill="1" applyBorder="1" applyAlignment="1">
      <alignment horizontal="center" vertical="top"/>
    </xf>
    <xf numFmtId="164" fontId="9" fillId="0" borderId="23" xfId="0" applyNumberFormat="1" applyFont="1" applyBorder="1" applyAlignment="1">
      <alignment horizontal="center" vertical="top"/>
    </xf>
    <xf numFmtId="164" fontId="9" fillId="0" borderId="24" xfId="0" applyNumberFormat="1" applyFont="1" applyBorder="1" applyAlignment="1">
      <alignment horizontal="center" vertical="top"/>
    </xf>
    <xf numFmtId="164" fontId="0" fillId="0" borderId="25" xfId="0" applyNumberFormat="1" applyBorder="1" applyAlignment="1">
      <alignment horizontal="center" vertical="top"/>
    </xf>
    <xf numFmtId="164" fontId="0" fillId="0" borderId="23" xfId="0" applyNumberFormat="1" applyBorder="1" applyAlignment="1">
      <alignment horizontal="center" vertical="top"/>
    </xf>
    <xf numFmtId="164" fontId="0" fillId="0" borderId="24" xfId="0" applyNumberForma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26" xfId="0" applyFont="1" applyBorder="1" applyAlignment="1">
      <alignment horizontal="left"/>
    </xf>
    <xf numFmtId="0" fontId="9" fillId="0" borderId="27" xfId="0" applyFont="1" applyBorder="1"/>
    <xf numFmtId="0" fontId="9" fillId="0" borderId="28" xfId="0" applyFont="1" applyBorder="1" applyAlignment="1">
      <alignment horizontal="center"/>
    </xf>
    <xf numFmtId="0" fontId="9" fillId="0" borderId="27" xfId="0" applyFont="1" applyBorder="1" applyAlignment="1">
      <alignment horizontal="right"/>
    </xf>
    <xf numFmtId="0" fontId="9" fillId="2" borderId="27" xfId="0" applyFont="1" applyFill="1" applyBorder="1" applyAlignment="1">
      <alignment horizontal="left"/>
    </xf>
    <xf numFmtId="0" fontId="10" fillId="3" borderId="26" xfId="0" applyFont="1" applyFill="1" applyBorder="1"/>
    <xf numFmtId="1" fontId="10" fillId="5" borderId="26" xfId="0" applyNumberFormat="1" applyFont="1" applyFill="1" applyBorder="1" applyAlignment="1">
      <alignment horizontal="right" vertical="center" wrapText="1"/>
    </xf>
    <xf numFmtId="164" fontId="9" fillId="17" borderId="18" xfId="1" applyNumberFormat="1" applyFont="1" applyFill="1" applyBorder="1" applyAlignment="1">
      <alignment horizontal="center"/>
    </xf>
    <xf numFmtId="164" fontId="9" fillId="11" borderId="17" xfId="1" applyNumberFormat="1" applyFont="1" applyFill="1" applyBorder="1" applyAlignment="1">
      <alignment horizontal="center"/>
    </xf>
    <xf numFmtId="164" fontId="9" fillId="15" borderId="18" xfId="1" applyNumberFormat="1" applyFont="1" applyFill="1" applyBorder="1" applyAlignment="1">
      <alignment horizontal="center"/>
    </xf>
    <xf numFmtId="164" fontId="9" fillId="16" borderId="18" xfId="1" applyNumberFormat="1" applyFont="1" applyFill="1" applyBorder="1" applyAlignment="1">
      <alignment horizontal="center"/>
    </xf>
    <xf numFmtId="0" fontId="9" fillId="0" borderId="23" xfId="0" applyFont="1" applyBorder="1"/>
    <xf numFmtId="0" fontId="9" fillId="2" borderId="22" xfId="0" applyFont="1" applyFill="1" applyBorder="1"/>
    <xf numFmtId="20" fontId="9" fillId="0" borderId="21" xfId="0" applyNumberFormat="1" applyFont="1" applyBorder="1" applyAlignment="1">
      <alignment horizontal="center" wrapText="1"/>
    </xf>
    <xf numFmtId="0" fontId="6" fillId="18" borderId="21" xfId="0" applyFont="1" applyFill="1" applyBorder="1"/>
    <xf numFmtId="0" fontId="0" fillId="0" borderId="21" xfId="0" applyBorder="1"/>
    <xf numFmtId="0" fontId="16" fillId="0" borderId="14" xfId="0" applyFont="1" applyBorder="1"/>
    <xf numFmtId="0" fontId="9" fillId="0" borderId="13" xfId="0" applyFont="1" applyBorder="1"/>
    <xf numFmtId="0" fontId="9" fillId="0" borderId="14" xfId="0" applyFont="1" applyBorder="1" applyAlignment="1">
      <alignment horizontal="left" vertical="center"/>
    </xf>
    <xf numFmtId="164" fontId="6" fillId="2" borderId="21" xfId="1" applyNumberFormat="1" applyFill="1" applyBorder="1" applyAlignment="1">
      <alignment horizontal="right"/>
    </xf>
    <xf numFmtId="164" fontId="9" fillId="19" borderId="23" xfId="0" applyNumberFormat="1" applyFont="1" applyFill="1" applyBorder="1" applyAlignment="1">
      <alignment horizontal="center"/>
    </xf>
    <xf numFmtId="164" fontId="9" fillId="19" borderId="24" xfId="1" applyNumberFormat="1" applyFont="1" applyFill="1" applyBorder="1" applyAlignment="1">
      <alignment horizontal="center"/>
    </xf>
    <xf numFmtId="164" fontId="9" fillId="10" borderId="24" xfId="0" applyNumberFormat="1" applyFont="1" applyFill="1" applyBorder="1" applyAlignment="1">
      <alignment horizontal="center"/>
    </xf>
    <xf numFmtId="0" fontId="9" fillId="0" borderId="21" xfId="1" applyFont="1" applyBorder="1" applyAlignment="1">
      <alignment horizontal="left"/>
    </xf>
    <xf numFmtId="0" fontId="9" fillId="0" borderId="22" xfId="1" applyFont="1" applyBorder="1"/>
    <xf numFmtId="0" fontId="9" fillId="0" borderId="23" xfId="1" applyFont="1" applyBorder="1" applyAlignment="1">
      <alignment horizontal="center"/>
    </xf>
    <xf numFmtId="0" fontId="9" fillId="0" borderId="22" xfId="1" applyFont="1" applyBorder="1" applyAlignment="1">
      <alignment horizontal="right"/>
    </xf>
    <xf numFmtId="0" fontId="9" fillId="2" borderId="22" xfId="1" applyFont="1" applyFill="1" applyBorder="1" applyAlignment="1">
      <alignment horizontal="left"/>
    </xf>
    <xf numFmtId="0" fontId="9" fillId="2" borderId="21" xfId="1" applyFont="1" applyFill="1" applyBorder="1" applyAlignment="1">
      <alignment horizontal="center"/>
    </xf>
    <xf numFmtId="0" fontId="9" fillId="2" borderId="22" xfId="1" applyFont="1" applyFill="1" applyBorder="1" applyAlignment="1">
      <alignment horizontal="center"/>
    </xf>
    <xf numFmtId="46" fontId="9" fillId="10" borderId="21" xfId="1" applyNumberFormat="1" applyFont="1" applyFill="1" applyBorder="1" applyAlignment="1">
      <alignment horizontal="center" vertical="center" wrapText="1"/>
    </xf>
    <xf numFmtId="0" fontId="10" fillId="3" borderId="21" xfId="1" applyFont="1" applyFill="1" applyBorder="1"/>
    <xf numFmtId="164" fontId="9" fillId="8" borderId="24" xfId="1" applyNumberFormat="1" applyFont="1" applyFill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9" fillId="0" borderId="29" xfId="0" applyFont="1" applyBorder="1"/>
    <xf numFmtId="0" fontId="10" fillId="3" borderId="29" xfId="0" applyFont="1" applyFill="1" applyBorder="1"/>
    <xf numFmtId="164" fontId="9" fillId="6" borderId="23" xfId="0" applyNumberFormat="1" applyFont="1" applyFill="1" applyBorder="1" applyAlignment="1">
      <alignment horizontal="center" wrapText="1"/>
    </xf>
    <xf numFmtId="164" fontId="9" fillId="14" borderId="24" xfId="0" applyNumberFormat="1" applyFont="1" applyFill="1" applyBorder="1" applyAlignment="1">
      <alignment horizontal="center"/>
    </xf>
    <xf numFmtId="164" fontId="9" fillId="0" borderId="30" xfId="0" applyNumberFormat="1" applyFon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right"/>
    </xf>
    <xf numFmtId="164" fontId="9" fillId="11" borderId="18" xfId="0" applyNumberFormat="1" applyFont="1" applyFill="1" applyBorder="1" applyAlignment="1">
      <alignment horizontal="center"/>
    </xf>
    <xf numFmtId="164" fontId="9" fillId="13" borderId="18" xfId="0" applyNumberFormat="1" applyFont="1" applyFill="1" applyBorder="1" applyAlignment="1">
      <alignment horizontal="center"/>
    </xf>
    <xf numFmtId="0" fontId="9" fillId="0" borderId="14" xfId="0" applyFont="1" applyBorder="1" applyAlignment="1">
      <alignment wrapText="1"/>
    </xf>
    <xf numFmtId="0" fontId="9" fillId="0" borderId="17" xfId="0" applyFont="1" applyBorder="1" applyAlignment="1">
      <alignment horizontal="center" wrapText="1"/>
    </xf>
    <xf numFmtId="0" fontId="9" fillId="0" borderId="13" xfId="0" applyFont="1" applyBorder="1" applyAlignment="1">
      <alignment horizontal="left" wrapText="1"/>
    </xf>
    <xf numFmtId="0" fontId="10" fillId="3" borderId="13" xfId="0" applyFont="1" applyFill="1" applyBorder="1" applyAlignment="1">
      <alignment horizontal="right"/>
    </xf>
    <xf numFmtId="164" fontId="9" fillId="15" borderId="23" xfId="0" applyNumberFormat="1" applyFont="1" applyFill="1" applyBorder="1" applyAlignment="1">
      <alignment horizontal="center"/>
    </xf>
    <xf numFmtId="164" fontId="9" fillId="20" borderId="24" xfId="0" applyNumberFormat="1" applyFont="1" applyFill="1" applyBorder="1" applyAlignment="1">
      <alignment horizontal="center"/>
    </xf>
    <xf numFmtId="164" fontId="9" fillId="21" borderId="24" xfId="0" applyNumberFormat="1" applyFont="1" applyFill="1" applyBorder="1" applyAlignment="1">
      <alignment horizontal="center"/>
    </xf>
    <xf numFmtId="164" fontId="9" fillId="22" borderId="24" xfId="0" applyNumberFormat="1" applyFont="1" applyFill="1" applyBorder="1" applyAlignment="1">
      <alignment horizontal="center"/>
    </xf>
    <xf numFmtId="0" fontId="18" fillId="0" borderId="14" xfId="0" applyFont="1" applyBorder="1"/>
    <xf numFmtId="0" fontId="18" fillId="0" borderId="13" xfId="0" applyFont="1" applyBorder="1"/>
    <xf numFmtId="164" fontId="9" fillId="15" borderId="17" xfId="0" applyNumberFormat="1" applyFont="1" applyFill="1" applyBorder="1" applyAlignment="1">
      <alignment horizontal="center"/>
    </xf>
    <xf numFmtId="164" fontId="9" fillId="20" borderId="18" xfId="0" applyNumberFormat="1" applyFont="1" applyFill="1" applyBorder="1" applyAlignment="1">
      <alignment horizontal="center"/>
    </xf>
    <xf numFmtId="164" fontId="9" fillId="21" borderId="18" xfId="0" applyNumberFormat="1" applyFont="1" applyFill="1" applyBorder="1" applyAlignment="1">
      <alignment horizontal="center"/>
    </xf>
    <xf numFmtId="164" fontId="9" fillId="22" borderId="18" xfId="0" applyNumberFormat="1" applyFont="1" applyFill="1" applyBorder="1" applyAlignment="1">
      <alignment horizontal="center"/>
    </xf>
    <xf numFmtId="0" fontId="13" fillId="0" borderId="21" xfId="0" applyFont="1" applyBorder="1" applyAlignment="1">
      <alignment horizontal="left" vertical="top"/>
    </xf>
    <xf numFmtId="0" fontId="0" fillId="0" borderId="0" xfId="0" applyAlignment="1">
      <alignment vertical="top"/>
    </xf>
    <xf numFmtId="46" fontId="9" fillId="0" borderId="14" xfId="0" applyNumberFormat="1" applyFont="1" applyBorder="1" applyAlignment="1">
      <alignment horizontal="right" vertical="top"/>
    </xf>
    <xf numFmtId="164" fontId="6" fillId="2" borderId="21" xfId="0" applyNumberFormat="1" applyFont="1" applyFill="1" applyBorder="1" applyAlignment="1">
      <alignment vertical="top"/>
    </xf>
    <xf numFmtId="2" fontId="9" fillId="2" borderId="21" xfId="0" applyNumberFormat="1" applyFont="1" applyFill="1" applyBorder="1" applyAlignment="1">
      <alignment horizontal="center" vertical="top"/>
    </xf>
    <xf numFmtId="0" fontId="16" fillId="0" borderId="21" xfId="0" applyFont="1" applyBorder="1" applyAlignment="1">
      <alignment vertical="top"/>
    </xf>
    <xf numFmtId="164" fontId="9" fillId="6" borderId="18" xfId="0" applyNumberFormat="1" applyFont="1" applyFill="1" applyBorder="1" applyAlignment="1">
      <alignment horizontal="center" vertical="top" wrapText="1"/>
    </xf>
    <xf numFmtId="164" fontId="9" fillId="14" borderId="24" xfId="0" applyNumberFormat="1" applyFont="1" applyFill="1" applyBorder="1" applyAlignment="1">
      <alignment horizontal="center" vertical="top"/>
    </xf>
    <xf numFmtId="164" fontId="9" fillId="14" borderId="25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9" fillId="2" borderId="0" xfId="3" applyFont="1" applyFill="1" applyAlignment="1">
      <alignment horizontal="left"/>
    </xf>
    <xf numFmtId="0" fontId="20" fillId="2" borderId="0" xfId="3" applyFont="1" applyFill="1"/>
    <xf numFmtId="2" fontId="20" fillId="2" borderId="0" xfId="3" applyNumberFormat="1" applyFont="1" applyFill="1" applyAlignment="1">
      <alignment horizontal="center"/>
    </xf>
    <xf numFmtId="0" fontId="20" fillId="2" borderId="0" xfId="3" applyFont="1" applyFill="1" applyAlignment="1">
      <alignment horizontal="center"/>
    </xf>
    <xf numFmtId="2" fontId="21" fillId="0" borderId="0" xfId="3" applyNumberFormat="1" applyFont="1"/>
    <xf numFmtId="0" fontId="22" fillId="0" borderId="0" xfId="3" applyFont="1"/>
    <xf numFmtId="0" fontId="23" fillId="0" borderId="0" xfId="3" applyFont="1"/>
    <xf numFmtId="0" fontId="20" fillId="0" borderId="0" xfId="3" applyFont="1"/>
    <xf numFmtId="0" fontId="16" fillId="0" borderId="0" xfId="3"/>
    <xf numFmtId="0" fontId="13" fillId="2" borderId="0" xfId="3" applyFont="1" applyFill="1" applyAlignment="1">
      <alignment horizontal="left"/>
    </xf>
    <xf numFmtId="16" fontId="13" fillId="2" borderId="0" xfId="3" applyNumberFormat="1" applyFont="1" applyFill="1" applyAlignment="1">
      <alignment horizontal="right"/>
    </xf>
    <xf numFmtId="0" fontId="9" fillId="2" borderId="0" xfId="3" applyFont="1" applyFill="1"/>
    <xf numFmtId="2" fontId="9" fillId="2" borderId="0" xfId="3" applyNumberFormat="1" applyFont="1" applyFill="1" applyAlignment="1">
      <alignment horizontal="center"/>
    </xf>
    <xf numFmtId="0" fontId="9" fillId="2" borderId="0" xfId="3" applyFont="1" applyFill="1" applyAlignment="1">
      <alignment horizontal="center"/>
    </xf>
    <xf numFmtId="0" fontId="13" fillId="2" borderId="0" xfId="3" applyFont="1" applyFill="1" applyAlignment="1">
      <alignment horizontal="center"/>
    </xf>
    <xf numFmtId="2" fontId="9" fillId="0" borderId="0" xfId="3" applyNumberFormat="1" applyFont="1"/>
    <xf numFmtId="0" fontId="6" fillId="0" borderId="0" xfId="3" applyFont="1"/>
    <xf numFmtId="0" fontId="24" fillId="0" borderId="0" xfId="3" applyFont="1"/>
    <xf numFmtId="0" fontId="25" fillId="0" borderId="0" xfId="3" applyFont="1" applyAlignment="1">
      <alignment horizontal="center"/>
    </xf>
    <xf numFmtId="0" fontId="9" fillId="0" borderId="0" xfId="3" applyFont="1"/>
    <xf numFmtId="0" fontId="9" fillId="0" borderId="0" xfId="3" applyFont="1" applyAlignment="1">
      <alignment horizontal="center"/>
    </xf>
    <xf numFmtId="0" fontId="13" fillId="0" borderId="1" xfId="3" applyFont="1" applyBorder="1"/>
    <xf numFmtId="16" fontId="13" fillId="0" borderId="1" xfId="3" applyNumberFormat="1" applyFont="1" applyBorder="1" applyAlignment="1">
      <alignment horizontal="center"/>
    </xf>
    <xf numFmtId="16" fontId="13" fillId="0" borderId="1" xfId="3" quotePrefix="1" applyNumberFormat="1" applyFont="1" applyBorder="1" applyAlignment="1">
      <alignment horizontal="center"/>
    </xf>
    <xf numFmtId="16" fontId="13" fillId="23" borderId="1" xfId="3" applyNumberFormat="1" applyFont="1" applyFill="1" applyBorder="1" applyAlignment="1">
      <alignment horizontal="center"/>
    </xf>
    <xf numFmtId="0" fontId="13" fillId="2" borderId="1" xfId="3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26" fillId="0" borderId="1" xfId="3" applyFont="1" applyBorder="1" applyAlignment="1">
      <alignment horizontal="center"/>
    </xf>
    <xf numFmtId="0" fontId="26" fillId="0" borderId="1" xfId="3" applyFont="1" applyBorder="1" applyAlignment="1">
      <alignment horizontal="right"/>
    </xf>
    <xf numFmtId="0" fontId="13" fillId="0" borderId="0" xfId="3" applyFont="1"/>
    <xf numFmtId="14" fontId="13" fillId="0" borderId="1" xfId="3" applyNumberFormat="1" applyFont="1" applyBorder="1" applyAlignment="1">
      <alignment horizontal="center"/>
    </xf>
    <xf numFmtId="0" fontId="6" fillId="0" borderId="1" xfId="3" applyFont="1" applyBorder="1"/>
    <xf numFmtId="0" fontId="6" fillId="0" borderId="33" xfId="3" applyFont="1" applyBorder="1"/>
    <xf numFmtId="2" fontId="9" fillId="2" borderId="1" xfId="3" applyNumberFormat="1" applyFont="1" applyFill="1" applyBorder="1" applyAlignment="1">
      <alignment horizontal="center"/>
    </xf>
    <xf numFmtId="2" fontId="9" fillId="17" borderId="1" xfId="3" applyNumberFormat="1" applyFont="1" applyFill="1" applyBorder="1" applyAlignment="1">
      <alignment horizontal="center"/>
    </xf>
    <xf numFmtId="2" fontId="6" fillId="0" borderId="1" xfId="3" applyNumberFormat="1" applyFont="1" applyBorder="1"/>
    <xf numFmtId="2" fontId="6" fillId="0" borderId="31" xfId="3" applyNumberFormat="1" applyFont="1" applyBorder="1"/>
    <xf numFmtId="2" fontId="26" fillId="0" borderId="1" xfId="3" applyNumberFormat="1" applyFont="1" applyBorder="1"/>
    <xf numFmtId="0" fontId="9" fillId="2" borderId="21" xfId="1" applyFont="1" applyFill="1" applyBorder="1" applyAlignment="1">
      <alignment horizontal="left"/>
    </xf>
    <xf numFmtId="0" fontId="9" fillId="0" borderId="14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top"/>
    </xf>
    <xf numFmtId="0" fontId="9" fillId="0" borderId="22" xfId="0" applyFont="1" applyBorder="1" applyAlignment="1">
      <alignment vertical="top"/>
    </xf>
    <xf numFmtId="0" fontId="9" fillId="0" borderId="23" xfId="0" applyFont="1" applyBorder="1" applyAlignment="1">
      <alignment horizontal="center" vertical="top"/>
    </xf>
    <xf numFmtId="0" fontId="9" fillId="0" borderId="22" xfId="0" applyFont="1" applyBorder="1" applyAlignment="1">
      <alignment horizontal="right" vertical="top"/>
    </xf>
    <xf numFmtId="0" fontId="0" fillId="0" borderId="22" xfId="0" applyBorder="1" applyAlignment="1">
      <alignment vertical="top"/>
    </xf>
    <xf numFmtId="0" fontId="9" fillId="0" borderId="0" xfId="0" applyFont="1" applyAlignment="1">
      <alignment horizontal="left"/>
    </xf>
    <xf numFmtId="0" fontId="9" fillId="0" borderId="22" xfId="1" applyFont="1" applyBorder="1" applyAlignment="1">
      <alignment horizontal="left"/>
    </xf>
    <xf numFmtId="165" fontId="9" fillId="2" borderId="21" xfId="0" applyNumberFormat="1" applyFont="1" applyFill="1" applyBorder="1" applyAlignment="1">
      <alignment horizontal="center" vertical="center" wrapText="1"/>
    </xf>
    <xf numFmtId="0" fontId="6" fillId="0" borderId="22" xfId="0" applyFont="1" applyBorder="1"/>
    <xf numFmtId="165" fontId="9" fillId="16" borderId="21" xfId="0" applyNumberFormat="1" applyFont="1" applyFill="1" applyBorder="1" applyAlignment="1">
      <alignment horizontal="center" vertical="center" wrapText="1"/>
    </xf>
    <xf numFmtId="0" fontId="9" fillId="0" borderId="14" xfId="1" applyFont="1" applyBorder="1" applyAlignment="1">
      <alignment horizontal="left"/>
    </xf>
    <xf numFmtId="0" fontId="9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right"/>
    </xf>
    <xf numFmtId="165" fontId="9" fillId="2" borderId="0" xfId="0" applyNumberFormat="1" applyFont="1" applyFill="1" applyAlignment="1">
      <alignment horizontal="center" vertical="center" wrapText="1"/>
    </xf>
    <xf numFmtId="2" fontId="9" fillId="17" borderId="0" xfId="3" applyNumberFormat="1" applyFont="1" applyFill="1" applyAlignment="1">
      <alignment horizontal="center"/>
    </xf>
    <xf numFmtId="2" fontId="6" fillId="0" borderId="0" xfId="3" applyNumberFormat="1" applyFont="1"/>
    <xf numFmtId="2" fontId="26" fillId="0" borderId="0" xfId="3" applyNumberFormat="1" applyFont="1"/>
    <xf numFmtId="0" fontId="16" fillId="0" borderId="0" xfId="3" applyAlignment="1">
      <alignment horizontal="right"/>
    </xf>
    <xf numFmtId="9" fontId="16" fillId="0" borderId="0" xfId="4" applyFont="1"/>
    <xf numFmtId="164" fontId="13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/>
    <xf numFmtId="0" fontId="9" fillId="0" borderId="4" xfId="0" applyFont="1" applyBorder="1"/>
    <xf numFmtId="0" fontId="13" fillId="0" borderId="3" xfId="0" applyFont="1" applyBorder="1" applyAlignment="1">
      <alignment horizontal="center" vertical="center"/>
    </xf>
    <xf numFmtId="0" fontId="13" fillId="0" borderId="31" xfId="3" applyFont="1" applyBorder="1" applyAlignment="1">
      <alignment horizontal="center"/>
    </xf>
    <xf numFmtId="0" fontId="13" fillId="0" borderId="32" xfId="3" applyFont="1" applyBorder="1" applyAlignment="1">
      <alignment horizontal="center"/>
    </xf>
  </cellXfs>
  <cellStyles count="5">
    <cellStyle name="Hyperlink" xfId="2" xr:uid="{F4F60F73-9456-48A7-9CA0-8728D3EC4AA7}"/>
    <cellStyle name="Normal" xfId="0" builtinId="0"/>
    <cellStyle name="Normal 2" xfId="1" xr:uid="{CE328A82-E62C-4FCE-88D5-8D9103ED63DB}"/>
    <cellStyle name="Normal 3" xfId="3" xr:uid="{846075FD-FAC7-4C16-A998-169F4B19201B}"/>
    <cellStyle name="Prosent 2" xfId="4" xr:uid="{9ABFAE4E-92E3-488B-A869-9711AD5A5E20}"/>
  </cellStyles>
  <dxfs count="2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" name="Autofigur 5">
          <a:extLst>
            <a:ext uri="{FF2B5EF4-FFF2-40B4-BE49-F238E27FC236}">
              <a16:creationId xmlns:a16="http://schemas.microsoft.com/office/drawing/2014/main" id="{37F586FA-E7D7-48DB-A82F-99681275363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" name="Autofigur 5">
          <a:extLst>
            <a:ext uri="{FF2B5EF4-FFF2-40B4-BE49-F238E27FC236}">
              <a16:creationId xmlns:a16="http://schemas.microsoft.com/office/drawing/2014/main" id="{DB18D472-7BC7-4552-960B-0A3B741267B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" name="Autofigur 5">
          <a:extLst>
            <a:ext uri="{FF2B5EF4-FFF2-40B4-BE49-F238E27FC236}">
              <a16:creationId xmlns:a16="http://schemas.microsoft.com/office/drawing/2014/main" id="{DFBF20AA-6A75-495F-8E3A-09CD12AB8C8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" name="Autofigur 5">
          <a:extLst>
            <a:ext uri="{FF2B5EF4-FFF2-40B4-BE49-F238E27FC236}">
              <a16:creationId xmlns:a16="http://schemas.microsoft.com/office/drawing/2014/main" id="{181BFDE7-0CE8-40D5-AF1B-63CE7A42C2A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9148232C-9CD8-45F9-8380-288A95F80E2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5EAF74B3-5027-4CF4-876D-564947BF59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30CD954-D644-4716-BA0F-5558ED1BAD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594E7704-2BC8-42D4-89AE-71889EF7E93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FD5A5653-7F0F-44BD-AE5E-8E7341F7DD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A51B76A1-FB71-4230-8B33-B5365398D6F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id="{46933615-921C-4585-8ABD-A05724B56BC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id="{3CA0BD21-D31A-4D2D-ACB7-D6C66C8A8EE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1AE0B675-2311-440E-BDA4-3F102A5EDCB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5" name="AutoShape 5">
          <a:extLst>
            <a:ext uri="{FF2B5EF4-FFF2-40B4-BE49-F238E27FC236}">
              <a16:creationId xmlns:a16="http://schemas.microsoft.com/office/drawing/2014/main" id="{FBF2D828-E4E1-4D3F-97AA-195090A52E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id="{F6EA3EA8-6088-44A1-A53C-E65D558209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id="{0467807D-1C16-490C-98E0-6F203DFBA4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8" name="AutoShape 5">
          <a:extLst>
            <a:ext uri="{FF2B5EF4-FFF2-40B4-BE49-F238E27FC236}">
              <a16:creationId xmlns:a16="http://schemas.microsoft.com/office/drawing/2014/main" id="{6C2EC968-F38E-424D-B487-6E3C359868E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19" name="AutoShape 5">
          <a:extLst>
            <a:ext uri="{FF2B5EF4-FFF2-40B4-BE49-F238E27FC236}">
              <a16:creationId xmlns:a16="http://schemas.microsoft.com/office/drawing/2014/main" id="{B1FB7598-195A-4EF8-B267-150A26A057B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59BFE9AD-1995-4F36-A4AE-3B6C4B31EE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1" name="AutoShape 5">
          <a:extLst>
            <a:ext uri="{FF2B5EF4-FFF2-40B4-BE49-F238E27FC236}">
              <a16:creationId xmlns:a16="http://schemas.microsoft.com/office/drawing/2014/main" id="{19BBC145-1D3F-46C0-B8D5-F7AA414E60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2" name="AutoShape 5">
          <a:extLst>
            <a:ext uri="{FF2B5EF4-FFF2-40B4-BE49-F238E27FC236}">
              <a16:creationId xmlns:a16="http://schemas.microsoft.com/office/drawing/2014/main" id="{65A044FF-0148-4143-AA37-D84187884CD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3" name="AutoShape 5">
          <a:extLst>
            <a:ext uri="{FF2B5EF4-FFF2-40B4-BE49-F238E27FC236}">
              <a16:creationId xmlns:a16="http://schemas.microsoft.com/office/drawing/2014/main" id="{BF7D82A3-6D38-4A7A-A4ED-AEDA7F0D72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4" name="AutoShape 5">
          <a:extLst>
            <a:ext uri="{FF2B5EF4-FFF2-40B4-BE49-F238E27FC236}">
              <a16:creationId xmlns:a16="http://schemas.microsoft.com/office/drawing/2014/main" id="{2FD05C08-D49E-43A3-B987-E320BCA5DC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5" name="AutoShape 5">
          <a:extLst>
            <a:ext uri="{FF2B5EF4-FFF2-40B4-BE49-F238E27FC236}">
              <a16:creationId xmlns:a16="http://schemas.microsoft.com/office/drawing/2014/main" id="{32588317-7FFE-4E26-AB27-B26CDC72394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6" name="AutoShape 5">
          <a:extLst>
            <a:ext uri="{FF2B5EF4-FFF2-40B4-BE49-F238E27FC236}">
              <a16:creationId xmlns:a16="http://schemas.microsoft.com/office/drawing/2014/main" id="{C9249A41-6525-4721-B5F6-D6C735D6BE9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7" name="AutoShape 5">
          <a:extLst>
            <a:ext uri="{FF2B5EF4-FFF2-40B4-BE49-F238E27FC236}">
              <a16:creationId xmlns:a16="http://schemas.microsoft.com/office/drawing/2014/main" id="{90D679B0-886E-4562-B088-E1BE83DDBE3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8" name="AutoShape 5">
          <a:extLst>
            <a:ext uri="{FF2B5EF4-FFF2-40B4-BE49-F238E27FC236}">
              <a16:creationId xmlns:a16="http://schemas.microsoft.com/office/drawing/2014/main" id="{4917478D-E9BE-4D90-BECE-B93793167F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D53C523E-D0DD-4390-912A-1D53092E00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0" name="AutoShape 5">
          <a:extLst>
            <a:ext uri="{FF2B5EF4-FFF2-40B4-BE49-F238E27FC236}">
              <a16:creationId xmlns:a16="http://schemas.microsoft.com/office/drawing/2014/main" id="{6B8BFD6E-78D8-4E9E-A621-7F76586530E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1" name="AutoShape 5">
          <a:extLst>
            <a:ext uri="{FF2B5EF4-FFF2-40B4-BE49-F238E27FC236}">
              <a16:creationId xmlns:a16="http://schemas.microsoft.com/office/drawing/2014/main" id="{B0D96B42-B587-4B66-B27C-77F285E25D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2" name="AutoShape 5">
          <a:extLst>
            <a:ext uri="{FF2B5EF4-FFF2-40B4-BE49-F238E27FC236}">
              <a16:creationId xmlns:a16="http://schemas.microsoft.com/office/drawing/2014/main" id="{697D954B-E60B-418E-A6E4-436C65B17A8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3" name="AutoShape 5">
          <a:extLst>
            <a:ext uri="{FF2B5EF4-FFF2-40B4-BE49-F238E27FC236}">
              <a16:creationId xmlns:a16="http://schemas.microsoft.com/office/drawing/2014/main" id="{F028CFED-761B-4FC5-AA4C-581CE40C80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4" name="AutoShape 5">
          <a:extLst>
            <a:ext uri="{FF2B5EF4-FFF2-40B4-BE49-F238E27FC236}">
              <a16:creationId xmlns:a16="http://schemas.microsoft.com/office/drawing/2014/main" id="{F54B6DAF-0AAD-4787-9EBB-6653F6C286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5" name="AutoShape 5">
          <a:extLst>
            <a:ext uri="{FF2B5EF4-FFF2-40B4-BE49-F238E27FC236}">
              <a16:creationId xmlns:a16="http://schemas.microsoft.com/office/drawing/2014/main" id="{484F922A-5E17-4A2E-BE3C-1EA331917CB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6" name="AutoShape 5">
          <a:extLst>
            <a:ext uri="{FF2B5EF4-FFF2-40B4-BE49-F238E27FC236}">
              <a16:creationId xmlns:a16="http://schemas.microsoft.com/office/drawing/2014/main" id="{BBCADAE4-3052-452F-B9B7-664D5A2D5EC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7" name="AutoShape 5">
          <a:extLst>
            <a:ext uri="{FF2B5EF4-FFF2-40B4-BE49-F238E27FC236}">
              <a16:creationId xmlns:a16="http://schemas.microsoft.com/office/drawing/2014/main" id="{04811F7A-25B1-4D7D-8A04-6EEFDB6291A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8" name="AutoShape 5">
          <a:extLst>
            <a:ext uri="{FF2B5EF4-FFF2-40B4-BE49-F238E27FC236}">
              <a16:creationId xmlns:a16="http://schemas.microsoft.com/office/drawing/2014/main" id="{D7CD2C5C-16B6-4217-BC03-D318B301C9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39" name="AutoShape 5">
          <a:extLst>
            <a:ext uri="{FF2B5EF4-FFF2-40B4-BE49-F238E27FC236}">
              <a16:creationId xmlns:a16="http://schemas.microsoft.com/office/drawing/2014/main" id="{78AF2606-D268-430B-9B84-E892D4A8456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0" name="AutoShape 5">
          <a:extLst>
            <a:ext uri="{FF2B5EF4-FFF2-40B4-BE49-F238E27FC236}">
              <a16:creationId xmlns:a16="http://schemas.microsoft.com/office/drawing/2014/main" id="{E4D2EE83-86C6-48F9-9DAD-A651F0A3DD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1" name="AutoShape 5">
          <a:extLst>
            <a:ext uri="{FF2B5EF4-FFF2-40B4-BE49-F238E27FC236}">
              <a16:creationId xmlns:a16="http://schemas.microsoft.com/office/drawing/2014/main" id="{FF3580CF-BFC4-40D0-9C7A-9642A14A277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2" name="AutoShape 5">
          <a:extLst>
            <a:ext uri="{FF2B5EF4-FFF2-40B4-BE49-F238E27FC236}">
              <a16:creationId xmlns:a16="http://schemas.microsoft.com/office/drawing/2014/main" id="{6342FADE-A9F7-4B62-849A-698B881E4AE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3" name="AutoShape 5">
          <a:extLst>
            <a:ext uri="{FF2B5EF4-FFF2-40B4-BE49-F238E27FC236}">
              <a16:creationId xmlns:a16="http://schemas.microsoft.com/office/drawing/2014/main" id="{8E397345-2234-4FEA-9613-98F61A60562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4" name="AutoShape 5">
          <a:extLst>
            <a:ext uri="{FF2B5EF4-FFF2-40B4-BE49-F238E27FC236}">
              <a16:creationId xmlns:a16="http://schemas.microsoft.com/office/drawing/2014/main" id="{0D4A81A1-1426-4D08-BF23-0CC5F40E32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5" name="AutoShape 5">
          <a:extLst>
            <a:ext uri="{FF2B5EF4-FFF2-40B4-BE49-F238E27FC236}">
              <a16:creationId xmlns:a16="http://schemas.microsoft.com/office/drawing/2014/main" id="{D78877F5-BDFA-4223-B3FA-0FD81B2E3B7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6" name="AutoShape 5">
          <a:extLst>
            <a:ext uri="{FF2B5EF4-FFF2-40B4-BE49-F238E27FC236}">
              <a16:creationId xmlns:a16="http://schemas.microsoft.com/office/drawing/2014/main" id="{53A40865-07B2-402B-AF9C-79609DBEC6F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7" name="AutoShape 5">
          <a:extLst>
            <a:ext uri="{FF2B5EF4-FFF2-40B4-BE49-F238E27FC236}">
              <a16:creationId xmlns:a16="http://schemas.microsoft.com/office/drawing/2014/main" id="{5083C72A-FBEF-49B3-BE3F-6CF78CA1C9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8" name="AutoShape 5">
          <a:extLst>
            <a:ext uri="{FF2B5EF4-FFF2-40B4-BE49-F238E27FC236}">
              <a16:creationId xmlns:a16="http://schemas.microsoft.com/office/drawing/2014/main" id="{7F1C1F6E-6B87-4775-A629-C8AC10EF77D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49" name="AutoShape 5">
          <a:extLst>
            <a:ext uri="{FF2B5EF4-FFF2-40B4-BE49-F238E27FC236}">
              <a16:creationId xmlns:a16="http://schemas.microsoft.com/office/drawing/2014/main" id="{CAF89F0F-A87B-4B29-B3AB-73C81A3AEFE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0" name="AutoShape 5">
          <a:extLst>
            <a:ext uri="{FF2B5EF4-FFF2-40B4-BE49-F238E27FC236}">
              <a16:creationId xmlns:a16="http://schemas.microsoft.com/office/drawing/2014/main" id="{222400BC-821F-49B9-8696-41E91C13E94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1" name="AutoShape 5">
          <a:extLst>
            <a:ext uri="{FF2B5EF4-FFF2-40B4-BE49-F238E27FC236}">
              <a16:creationId xmlns:a16="http://schemas.microsoft.com/office/drawing/2014/main" id="{AA697630-A33B-468F-84D7-D0830CEBBD0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2" name="AutoShape 5">
          <a:extLst>
            <a:ext uri="{FF2B5EF4-FFF2-40B4-BE49-F238E27FC236}">
              <a16:creationId xmlns:a16="http://schemas.microsoft.com/office/drawing/2014/main" id="{B9F7046F-101C-40A8-AE47-684FBE36E1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3" name="AutoShape 5">
          <a:extLst>
            <a:ext uri="{FF2B5EF4-FFF2-40B4-BE49-F238E27FC236}">
              <a16:creationId xmlns:a16="http://schemas.microsoft.com/office/drawing/2014/main" id="{16CFB2AD-1FEB-4147-A3A1-85E5AC8A9AD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4" name="AutoShape 5">
          <a:extLst>
            <a:ext uri="{FF2B5EF4-FFF2-40B4-BE49-F238E27FC236}">
              <a16:creationId xmlns:a16="http://schemas.microsoft.com/office/drawing/2014/main" id="{3FAA190E-EE12-47A7-84C1-BFA35CD6C42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5" name="AutoShape 5">
          <a:extLst>
            <a:ext uri="{FF2B5EF4-FFF2-40B4-BE49-F238E27FC236}">
              <a16:creationId xmlns:a16="http://schemas.microsoft.com/office/drawing/2014/main" id="{C4FF7793-9E76-4475-9D60-081E17567D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6" name="AutoShape 5">
          <a:extLst>
            <a:ext uri="{FF2B5EF4-FFF2-40B4-BE49-F238E27FC236}">
              <a16:creationId xmlns:a16="http://schemas.microsoft.com/office/drawing/2014/main" id="{71F363C7-D541-491D-972B-BC657B676D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7" name="AutoShape 5">
          <a:extLst>
            <a:ext uri="{FF2B5EF4-FFF2-40B4-BE49-F238E27FC236}">
              <a16:creationId xmlns:a16="http://schemas.microsoft.com/office/drawing/2014/main" id="{B656ABEE-929C-413F-9C63-366EC56E81C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8" name="AutoShape 5">
          <a:extLst>
            <a:ext uri="{FF2B5EF4-FFF2-40B4-BE49-F238E27FC236}">
              <a16:creationId xmlns:a16="http://schemas.microsoft.com/office/drawing/2014/main" id="{EB8230A3-B42D-4CC7-AE86-E407F48E08F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59" name="AutoShape 5">
          <a:extLst>
            <a:ext uri="{FF2B5EF4-FFF2-40B4-BE49-F238E27FC236}">
              <a16:creationId xmlns:a16="http://schemas.microsoft.com/office/drawing/2014/main" id="{F6A09229-FDDA-420D-96E3-06BB7397AE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0" name="AutoShape 5">
          <a:extLst>
            <a:ext uri="{FF2B5EF4-FFF2-40B4-BE49-F238E27FC236}">
              <a16:creationId xmlns:a16="http://schemas.microsoft.com/office/drawing/2014/main" id="{2179654D-B0DA-4795-ADCF-37AEBADFDAD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1" name="AutoShape 5">
          <a:extLst>
            <a:ext uri="{FF2B5EF4-FFF2-40B4-BE49-F238E27FC236}">
              <a16:creationId xmlns:a16="http://schemas.microsoft.com/office/drawing/2014/main" id="{1D89C411-70D5-497F-BE79-1D836045F51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2" name="AutoShape 5">
          <a:extLst>
            <a:ext uri="{FF2B5EF4-FFF2-40B4-BE49-F238E27FC236}">
              <a16:creationId xmlns:a16="http://schemas.microsoft.com/office/drawing/2014/main" id="{20C05B5F-75D1-4BA9-8C57-EFC57DBD8A1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3" name="AutoShape 5">
          <a:extLst>
            <a:ext uri="{FF2B5EF4-FFF2-40B4-BE49-F238E27FC236}">
              <a16:creationId xmlns:a16="http://schemas.microsoft.com/office/drawing/2014/main" id="{1764CCF5-6886-47DC-B0B6-7C59992E1F9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4" name="AutoShape 5">
          <a:extLst>
            <a:ext uri="{FF2B5EF4-FFF2-40B4-BE49-F238E27FC236}">
              <a16:creationId xmlns:a16="http://schemas.microsoft.com/office/drawing/2014/main" id="{4696E76A-7551-43C4-9710-C00579E4A01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5" name="AutoShape 5">
          <a:extLst>
            <a:ext uri="{FF2B5EF4-FFF2-40B4-BE49-F238E27FC236}">
              <a16:creationId xmlns:a16="http://schemas.microsoft.com/office/drawing/2014/main" id="{E1EFC404-EC58-4601-969C-18522224E38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6" name="AutoShape 5">
          <a:extLst>
            <a:ext uri="{FF2B5EF4-FFF2-40B4-BE49-F238E27FC236}">
              <a16:creationId xmlns:a16="http://schemas.microsoft.com/office/drawing/2014/main" id="{14F7D851-E62E-4EEA-992A-F9A66EF92CF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7" name="AutoShape 5">
          <a:extLst>
            <a:ext uri="{FF2B5EF4-FFF2-40B4-BE49-F238E27FC236}">
              <a16:creationId xmlns:a16="http://schemas.microsoft.com/office/drawing/2014/main" id="{9CAB9581-EB71-4CDD-BAE4-C1369493A68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8" name="AutoShape 5">
          <a:extLst>
            <a:ext uri="{FF2B5EF4-FFF2-40B4-BE49-F238E27FC236}">
              <a16:creationId xmlns:a16="http://schemas.microsoft.com/office/drawing/2014/main" id="{EA42E80A-118A-4906-BD38-F36CFE883E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69" name="AutoShape 5">
          <a:extLst>
            <a:ext uri="{FF2B5EF4-FFF2-40B4-BE49-F238E27FC236}">
              <a16:creationId xmlns:a16="http://schemas.microsoft.com/office/drawing/2014/main" id="{F4201EB7-1303-42AE-AF49-914A0E79D00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0" name="AutoShape 5">
          <a:extLst>
            <a:ext uri="{FF2B5EF4-FFF2-40B4-BE49-F238E27FC236}">
              <a16:creationId xmlns:a16="http://schemas.microsoft.com/office/drawing/2014/main" id="{F4E5C29C-442C-4492-B6FF-BFF66DDA475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1" name="AutoShape 5">
          <a:extLst>
            <a:ext uri="{FF2B5EF4-FFF2-40B4-BE49-F238E27FC236}">
              <a16:creationId xmlns:a16="http://schemas.microsoft.com/office/drawing/2014/main" id="{387610EB-47DC-4135-B89A-74B74C0A394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2" name="AutoShape 5">
          <a:extLst>
            <a:ext uri="{FF2B5EF4-FFF2-40B4-BE49-F238E27FC236}">
              <a16:creationId xmlns:a16="http://schemas.microsoft.com/office/drawing/2014/main" id="{0819B56F-2361-4637-B8F5-1F4F7F4D535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3" name="AutoShape 5">
          <a:extLst>
            <a:ext uri="{FF2B5EF4-FFF2-40B4-BE49-F238E27FC236}">
              <a16:creationId xmlns:a16="http://schemas.microsoft.com/office/drawing/2014/main" id="{0436DBBE-4451-44CE-8AF6-1B637128464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4" name="AutoShape 5">
          <a:extLst>
            <a:ext uri="{FF2B5EF4-FFF2-40B4-BE49-F238E27FC236}">
              <a16:creationId xmlns:a16="http://schemas.microsoft.com/office/drawing/2014/main" id="{B12DF087-F681-4582-BB1C-24C55C6040F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5" name="AutoShape 5">
          <a:extLst>
            <a:ext uri="{FF2B5EF4-FFF2-40B4-BE49-F238E27FC236}">
              <a16:creationId xmlns:a16="http://schemas.microsoft.com/office/drawing/2014/main" id="{9B09AEC2-677A-41F3-8614-E7DD9B92197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6" name="AutoShape 5">
          <a:extLst>
            <a:ext uri="{FF2B5EF4-FFF2-40B4-BE49-F238E27FC236}">
              <a16:creationId xmlns:a16="http://schemas.microsoft.com/office/drawing/2014/main" id="{C5E8A110-4201-48DE-97F9-5A8758A0A87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7" name="AutoShape 5">
          <a:extLst>
            <a:ext uri="{FF2B5EF4-FFF2-40B4-BE49-F238E27FC236}">
              <a16:creationId xmlns:a16="http://schemas.microsoft.com/office/drawing/2014/main" id="{DA681EAB-1BA1-48C6-B08B-AE8B50E9163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8" name="AutoShape 5">
          <a:extLst>
            <a:ext uri="{FF2B5EF4-FFF2-40B4-BE49-F238E27FC236}">
              <a16:creationId xmlns:a16="http://schemas.microsoft.com/office/drawing/2014/main" id="{300CE9BC-B2F9-436F-9C90-5618D025C45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79" name="AutoShape 5">
          <a:extLst>
            <a:ext uri="{FF2B5EF4-FFF2-40B4-BE49-F238E27FC236}">
              <a16:creationId xmlns:a16="http://schemas.microsoft.com/office/drawing/2014/main" id="{810F0384-AB0F-4B2D-B9E2-7D136B4351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0" name="AutoShape 5">
          <a:extLst>
            <a:ext uri="{FF2B5EF4-FFF2-40B4-BE49-F238E27FC236}">
              <a16:creationId xmlns:a16="http://schemas.microsoft.com/office/drawing/2014/main" id="{16FD4A1B-CD58-459D-A4B4-38EA38E2994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1" name="AutoShape 5">
          <a:extLst>
            <a:ext uri="{FF2B5EF4-FFF2-40B4-BE49-F238E27FC236}">
              <a16:creationId xmlns:a16="http://schemas.microsoft.com/office/drawing/2014/main" id="{4A7976B5-09A8-4C01-BFB6-D47B60A79D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2" name="AutoShape 5">
          <a:extLst>
            <a:ext uri="{FF2B5EF4-FFF2-40B4-BE49-F238E27FC236}">
              <a16:creationId xmlns:a16="http://schemas.microsoft.com/office/drawing/2014/main" id="{21D80DA1-CDC2-4439-AC03-6A568939D9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3" name="AutoShape 5">
          <a:extLst>
            <a:ext uri="{FF2B5EF4-FFF2-40B4-BE49-F238E27FC236}">
              <a16:creationId xmlns:a16="http://schemas.microsoft.com/office/drawing/2014/main" id="{EF471D21-4D99-47BF-AF51-C4ECE75E3FA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4" name="AutoShape 5">
          <a:extLst>
            <a:ext uri="{FF2B5EF4-FFF2-40B4-BE49-F238E27FC236}">
              <a16:creationId xmlns:a16="http://schemas.microsoft.com/office/drawing/2014/main" id="{656951FC-271B-4D85-A160-C30CF69C003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281940</xdr:colOff>
      <xdr:row>19</xdr:row>
      <xdr:rowOff>0</xdr:rowOff>
    </xdr:to>
    <xdr:sp macro="" textlink="">
      <xdr:nvSpPr>
        <xdr:cNvPr id="85" name="AutoShape 5">
          <a:extLst>
            <a:ext uri="{FF2B5EF4-FFF2-40B4-BE49-F238E27FC236}">
              <a16:creationId xmlns:a16="http://schemas.microsoft.com/office/drawing/2014/main" id="{B1C1CAF6-2D86-4402-8D10-7653F32D8E6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660890" cy="354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B29995718A6A0C7/Ullern%20Seilforening/UllernCupen/UllernCupen_2025-Yoga_Joachim.xlsx" TargetMode="External"/><Relationship Id="rId1" Type="http://schemas.openxmlformats.org/officeDocument/2006/relationships/externalLinkPath" Target="/6B29995718A6A0C7/Ullern%20Seilforening/UllernCupen/UllernCupen_2025-Yoga_Joach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iledning"/>
      <sheetName val="Master påmeldingsliste"/>
      <sheetName val="(pølse) Master påmeldingsliste"/>
      <sheetName val="Sammendrag 2025"/>
      <sheetName val="Sammendrag Liten"/>
      <sheetName val="Sammendrag Stor"/>
      <sheetName val="Statistikk 2024"/>
      <sheetName val="Statistikk 2024 (2)"/>
      <sheetName val="Vår_1"/>
      <sheetName val="Vår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70</v>
          </cell>
          <cell r="F6" t="str">
            <v>H-båt</v>
          </cell>
          <cell r="G6" t="str">
            <v>Nipa</v>
          </cell>
          <cell r="H6" t="str">
            <v>Nei</v>
          </cell>
          <cell r="I6" t="str">
            <v>Ja</v>
          </cell>
          <cell r="J6" t="str">
            <v>18:00</v>
          </cell>
          <cell r="K6">
            <v>0.81736111111111109</v>
          </cell>
          <cell r="L6">
            <v>0.68679999999999997</v>
          </cell>
          <cell r="M6">
            <v>4.6263611111111096E-2</v>
          </cell>
          <cell r="N6">
            <v>5.2631578947368418E-2</v>
          </cell>
        </row>
        <row r="7">
          <cell r="E7">
            <v>660</v>
          </cell>
          <cell r="F7" t="str">
            <v>Express</v>
          </cell>
          <cell r="G7" t="str">
            <v>Roxanne</v>
          </cell>
          <cell r="H7" t="str">
            <v>Nei</v>
          </cell>
          <cell r="I7" t="str">
            <v>Nei</v>
          </cell>
          <cell r="J7" t="str">
            <v>18:00</v>
          </cell>
          <cell r="K7">
            <v>0.81869212962962967</v>
          </cell>
          <cell r="L7">
            <v>0.68389999999999995</v>
          </cell>
          <cell r="M7">
            <v>4.697854745370373E-2</v>
          </cell>
          <cell r="N7">
            <v>0.10526315789473684</v>
          </cell>
        </row>
        <row r="8">
          <cell r="E8">
            <v>105</v>
          </cell>
          <cell r="F8" t="str">
            <v>H-båt</v>
          </cell>
          <cell r="G8" t="str">
            <v>Rå Båt</v>
          </cell>
          <cell r="H8" t="str">
            <v>Nei</v>
          </cell>
          <cell r="I8" t="str">
            <v>Ja</v>
          </cell>
          <cell r="J8" t="str">
            <v>18:00</v>
          </cell>
          <cell r="K8">
            <v>0.81876157407407413</v>
          </cell>
          <cell r="L8">
            <v>0.68679999999999997</v>
          </cell>
          <cell r="M8">
            <v>4.7225449074074111E-2</v>
          </cell>
          <cell r="N8">
            <v>0.15789473684210525</v>
          </cell>
        </row>
        <row r="9">
          <cell r="E9">
            <v>9727</v>
          </cell>
          <cell r="F9" t="str">
            <v>Linjett 33</v>
          </cell>
          <cell r="G9" t="str">
            <v>Fragancia</v>
          </cell>
          <cell r="H9" t="str">
            <v>Ja</v>
          </cell>
          <cell r="I9" t="str">
            <v>Nei</v>
          </cell>
          <cell r="J9" t="str">
            <v>18:00</v>
          </cell>
          <cell r="K9">
            <v>0.81817129629629626</v>
          </cell>
          <cell r="L9">
            <v>0.73702532617037597</v>
          </cell>
          <cell r="M9">
            <v>5.0243971888235095E-2</v>
          </cell>
          <cell r="N9">
            <v>0.21052631578947367</v>
          </cell>
        </row>
        <row r="10">
          <cell r="E10">
            <v>22</v>
          </cell>
          <cell r="F10" t="str">
            <v>Express</v>
          </cell>
          <cell r="G10" t="str">
            <v>ELO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0.82424768518518521</v>
          </cell>
          <cell r="L10">
            <v>0.68979811088295684</v>
          </cell>
          <cell r="M10">
            <v>5.121591297817326E-2</v>
          </cell>
          <cell r="N10">
            <v>0.26315789473684209</v>
          </cell>
        </row>
        <row r="11">
          <cell r="E11">
            <v>7055</v>
          </cell>
          <cell r="F11" t="str">
            <v>Contrast 33</v>
          </cell>
          <cell r="G11" t="str">
            <v>Vildensky</v>
          </cell>
          <cell r="H11" t="str">
            <v>Nei</v>
          </cell>
          <cell r="I11" t="str">
            <v>Ja</v>
          </cell>
          <cell r="J11" t="str">
            <v>18:00</v>
          </cell>
          <cell r="K11">
            <v>0.81909722222222225</v>
          </cell>
          <cell r="L11">
            <v>0.75160000000000005</v>
          </cell>
          <cell r="M11">
            <v>5.1933472222222249E-2</v>
          </cell>
          <cell r="N11">
            <v>0.31578947368421051</v>
          </cell>
        </row>
        <row r="12">
          <cell r="E12">
            <v>26</v>
          </cell>
          <cell r="F12" t="str">
            <v>Farr 30</v>
          </cell>
          <cell r="G12" t="str">
            <v>Pakalolo</v>
          </cell>
          <cell r="H12" t="str">
            <v>Nei</v>
          </cell>
          <cell r="I12" t="str">
            <v>Ja</v>
          </cell>
          <cell r="J12" t="str">
            <v>18:10</v>
          </cell>
          <cell r="K12">
            <v>0.81444444444444442</v>
          </cell>
          <cell r="L12">
            <v>0.92559999999999998</v>
          </cell>
          <cell r="M12">
            <v>5.3221999999999992E-2</v>
          </cell>
          <cell r="N12">
            <v>0.36842105263157893</v>
          </cell>
        </row>
        <row r="13">
          <cell r="E13">
            <v>11172</v>
          </cell>
          <cell r="F13" t="str">
            <v>Grand Soleil 42 R</v>
          </cell>
          <cell r="G13" t="str">
            <v>Tango II</v>
          </cell>
          <cell r="H13" t="str">
            <v>Nei</v>
          </cell>
          <cell r="I13" t="str">
            <v>Ja</v>
          </cell>
          <cell r="J13" t="str">
            <v>18:10</v>
          </cell>
          <cell r="K13">
            <v>0.81402777777777779</v>
          </cell>
          <cell r="L13">
            <v>0.94589999999999996</v>
          </cell>
          <cell r="M13">
            <v>5.399512500000004E-2</v>
          </cell>
          <cell r="N13">
            <v>0.42105263157894735</v>
          </cell>
        </row>
        <row r="14">
          <cell r="E14">
            <v>329</v>
          </cell>
          <cell r="F14" t="str">
            <v>J/80</v>
          </cell>
          <cell r="G14" t="str">
            <v>Baby Boop</v>
          </cell>
          <cell r="H14" t="str">
            <v>Ja</v>
          </cell>
          <cell r="I14" t="str">
            <v>Ja</v>
          </cell>
          <cell r="J14" t="str">
            <v>18:00</v>
          </cell>
          <cell r="K14">
            <v>0.8168981481481481</v>
          </cell>
          <cell r="L14">
            <v>0.81869999999999998</v>
          </cell>
          <cell r="M14">
            <v>5.4769513888888843E-2</v>
          </cell>
          <cell r="N14">
            <v>0.47368421052631576</v>
          </cell>
        </row>
        <row r="15">
          <cell r="E15">
            <v>11440</v>
          </cell>
          <cell r="F15" t="str">
            <v>Bavaria 35 match</v>
          </cell>
          <cell r="G15" t="str">
            <v>Occasione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0.828125</v>
          </cell>
          <cell r="L15">
            <v>0.78423262938036653</v>
          </cell>
          <cell r="M15">
            <v>5.582211424408861E-2</v>
          </cell>
          <cell r="N15">
            <v>0.52631578947368418</v>
          </cell>
        </row>
        <row r="16">
          <cell r="E16">
            <v>16120</v>
          </cell>
          <cell r="F16" t="str">
            <v>J/99</v>
          </cell>
          <cell r="G16" t="str">
            <v>Karikveite</v>
          </cell>
          <cell r="H16" t="str">
            <v>Ja</v>
          </cell>
          <cell r="I16" t="str">
            <v>Nei</v>
          </cell>
          <cell r="J16" t="str">
            <v>18:10</v>
          </cell>
          <cell r="K16">
            <v>0.83019675925925929</v>
          </cell>
          <cell r="L16">
            <v>0.76654112259276663</v>
          </cell>
          <cell r="M16">
            <v>5.615091163066694E-2</v>
          </cell>
          <cell r="N16">
            <v>0.57894736842105265</v>
          </cell>
        </row>
        <row r="17">
          <cell r="E17">
            <v>11733</v>
          </cell>
          <cell r="F17" t="str">
            <v>Elan 40</v>
          </cell>
          <cell r="G17" t="str">
            <v>Jonna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0.82314814814814818</v>
          </cell>
          <cell r="L17">
            <v>0.85460000000000003</v>
          </cell>
          <cell r="M17">
            <v>5.6577685185185238E-2</v>
          </cell>
          <cell r="N17">
            <v>0.63157894736842102</v>
          </cell>
        </row>
        <row r="18">
          <cell r="E18">
            <v>10886</v>
          </cell>
          <cell r="F18" t="str">
            <v>J/92</v>
          </cell>
          <cell r="G18" t="str">
            <v>IGGY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0.82829861111111114</v>
          </cell>
          <cell r="L18">
            <v>0.82310000000000005</v>
          </cell>
          <cell r="M18">
            <v>5.8731614583333383E-2</v>
          </cell>
          <cell r="N18">
            <v>0.68421052631578949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0.828125</v>
          </cell>
          <cell r="L19">
            <v>0.85560000000000003</v>
          </cell>
          <cell r="M19">
            <v>6.0902083333333357E-2</v>
          </cell>
          <cell r="N19">
            <v>0.73684210526315785</v>
          </cell>
        </row>
        <row r="20">
          <cell r="E20">
            <v>88</v>
          </cell>
          <cell r="F20" t="str">
            <v>X-35 OD</v>
          </cell>
          <cell r="G20" t="str">
            <v>Akhillevs-X</v>
          </cell>
          <cell r="H20" t="str">
            <v>Nei</v>
          </cell>
          <cell r="I20" t="str">
            <v>Ja</v>
          </cell>
          <cell r="J20" t="str">
            <v>18:10</v>
          </cell>
          <cell r="K20">
            <v>0.82571759259259259</v>
          </cell>
          <cell r="L20">
            <v>0.88919999999999999</v>
          </cell>
          <cell r="M20">
            <v>6.1153083333333351E-2</v>
          </cell>
          <cell r="N20">
            <v>0.78947368421052633</v>
          </cell>
        </row>
        <row r="21">
          <cell r="E21">
            <v>11169</v>
          </cell>
          <cell r="F21" t="str">
            <v>X-40</v>
          </cell>
          <cell r="G21" t="str">
            <v>Noomi II</v>
          </cell>
          <cell r="H21" t="str">
            <v>Nei</v>
          </cell>
          <cell r="I21" t="str">
            <v>Ja</v>
          </cell>
          <cell r="J21" t="str">
            <v>18:10</v>
          </cell>
          <cell r="K21">
            <v>0.83079861111111108</v>
          </cell>
          <cell r="L21">
            <v>0.88149999999999995</v>
          </cell>
          <cell r="M21">
            <v>6.5102447916666667E-2</v>
          </cell>
          <cell r="N21">
            <v>0.84210526315789469</v>
          </cell>
        </row>
        <row r="22">
          <cell r="E22">
            <v>14516</v>
          </cell>
          <cell r="F22" t="str">
            <v>J/120</v>
          </cell>
          <cell r="G22" t="str">
            <v>the Joker</v>
          </cell>
          <cell r="H22" t="str">
            <v>Nei</v>
          </cell>
          <cell r="I22" t="str">
            <v>Ja</v>
          </cell>
          <cell r="J22" t="str">
            <v>18:10</v>
          </cell>
          <cell r="K22">
            <v>0.83442129629629624</v>
          </cell>
          <cell r="L22">
            <v>0.88949999999999996</v>
          </cell>
          <cell r="M22">
            <v>6.8915659722222189E-2</v>
          </cell>
          <cell r="N22">
            <v>0.89473684210526316</v>
          </cell>
        </row>
        <row r="23">
          <cell r="E23">
            <v>15953</v>
          </cell>
          <cell r="F23" t="str">
            <v>Sun Odyssey 35</v>
          </cell>
          <cell r="G23" t="str">
            <v>Balsam</v>
          </cell>
          <cell r="H23" t="str">
            <v>Nei</v>
          </cell>
          <cell r="I23" t="str">
            <v>Nei</v>
          </cell>
          <cell r="J23" t="str">
            <v>18:00</v>
          </cell>
          <cell r="K23">
            <v>0.85162037037037042</v>
          </cell>
          <cell r="L23">
            <v>0.71020000000000005</v>
          </cell>
          <cell r="M23">
            <v>7.2170787037037082E-2</v>
          </cell>
          <cell r="N23">
            <v>0.94736842105263153</v>
          </cell>
        </row>
        <row r="24">
          <cell r="E24">
            <v>14391</v>
          </cell>
          <cell r="F24" t="str">
            <v>Elan 380</v>
          </cell>
          <cell r="G24" t="str">
            <v>Ajda</v>
          </cell>
          <cell r="H24" t="str">
            <v>Nei</v>
          </cell>
          <cell r="I24" t="str">
            <v>Ja</v>
          </cell>
          <cell r="J24" t="str">
            <v>18:10</v>
          </cell>
          <cell r="K24" t="str">
            <v>dnf</v>
          </cell>
          <cell r="L24">
            <v>0.84860000000000002</v>
          </cell>
          <cell r="M24" t="str">
            <v>Dnf</v>
          </cell>
          <cell r="N24">
            <v>1</v>
          </cell>
        </row>
        <row r="25">
          <cell r="E25">
            <v>14069</v>
          </cell>
          <cell r="F25" t="str">
            <v>Sun Odyssey 30i</v>
          </cell>
          <cell r="G25" t="str">
            <v>Vesla</v>
          </cell>
          <cell r="H25" t="str">
            <v>Ja</v>
          </cell>
          <cell r="I25" t="str">
            <v>Nei</v>
          </cell>
          <cell r="J25" t="str">
            <v>18:00</v>
          </cell>
          <cell r="K25" t="str">
            <v>dns</v>
          </cell>
          <cell r="L25">
            <v>0.63296113256113262</v>
          </cell>
          <cell r="M25" t="str">
            <v>Dns</v>
          </cell>
          <cell r="N25">
            <v>1.5</v>
          </cell>
        </row>
        <row r="26">
          <cell r="E26">
            <v>63</v>
          </cell>
          <cell r="F26" t="str">
            <v>H-Båt</v>
          </cell>
          <cell r="G26" t="str">
            <v xml:space="preserve">Kari </v>
          </cell>
          <cell r="H26" t="str">
            <v>Ja</v>
          </cell>
          <cell r="I26" t="str">
            <v>Ja</v>
          </cell>
          <cell r="J26" t="str">
            <v>18:00</v>
          </cell>
          <cell r="K26" t="str">
            <v>dns</v>
          </cell>
          <cell r="L26">
            <v>0.69040000000000001</v>
          </cell>
          <cell r="M26" t="str">
            <v>Dns</v>
          </cell>
          <cell r="N26">
            <v>1.5</v>
          </cell>
        </row>
        <row r="27">
          <cell r="E27">
            <v>11722</v>
          </cell>
          <cell r="F27" t="str">
            <v>Dehler 34</v>
          </cell>
          <cell r="G27" t="str">
            <v>Bellini</v>
          </cell>
          <cell r="H27" t="str">
            <v>Ja</v>
          </cell>
          <cell r="I27" t="str">
            <v>Nei</v>
          </cell>
          <cell r="J27" t="str">
            <v>18:10</v>
          </cell>
          <cell r="K27" t="str">
            <v>dns</v>
          </cell>
          <cell r="L27">
            <v>0.74636541262135936</v>
          </cell>
          <cell r="M27" t="str">
            <v>Dns</v>
          </cell>
          <cell r="N27">
            <v>1.5</v>
          </cell>
        </row>
        <row r="28">
          <cell r="E28">
            <v>3951</v>
          </cell>
          <cell r="F28" t="str">
            <v>Albin Nova</v>
          </cell>
          <cell r="G28" t="str">
            <v>Fryd V</v>
          </cell>
          <cell r="H28" t="str">
            <v>Nei</v>
          </cell>
          <cell r="I28" t="str">
            <v>Ja</v>
          </cell>
          <cell r="J28" t="str">
            <v>18:00</v>
          </cell>
          <cell r="K28" t="str">
            <v>dns</v>
          </cell>
          <cell r="L28">
            <v>0.76019999999999999</v>
          </cell>
          <cell r="M28" t="str">
            <v>Dns</v>
          </cell>
          <cell r="N28">
            <v>1.5</v>
          </cell>
        </row>
        <row r="29">
          <cell r="E29">
            <v>13724</v>
          </cell>
          <cell r="F29" t="str">
            <v>Pogo 8,50</v>
          </cell>
          <cell r="G29" t="str">
            <v>Vindtora</v>
          </cell>
          <cell r="H29" t="str">
            <v>Ja</v>
          </cell>
          <cell r="I29" t="str">
            <v>Ja</v>
          </cell>
          <cell r="J29" t="str">
            <v>18:00</v>
          </cell>
          <cell r="K29" t="str">
            <v>dns</v>
          </cell>
          <cell r="L29">
            <v>0.79139999999999999</v>
          </cell>
          <cell r="M29" t="str">
            <v>Dns</v>
          </cell>
          <cell r="N29">
            <v>1.5</v>
          </cell>
        </row>
        <row r="30">
          <cell r="E30">
            <v>175</v>
          </cell>
          <cell r="F30" t="str">
            <v>11MOD</v>
          </cell>
          <cell r="G30" t="str">
            <v>Olivia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0.89319999999999999</v>
          </cell>
          <cell r="M30" t="str">
            <v>Dns</v>
          </cell>
          <cell r="N30">
            <v>1.5</v>
          </cell>
        </row>
        <row r="31">
          <cell r="E31">
            <v>11541</v>
          </cell>
          <cell r="F31" t="str">
            <v>J/109</v>
          </cell>
          <cell r="G31" t="str">
            <v>JJFlash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0.90229999999999999</v>
          </cell>
          <cell r="M31" t="str">
            <v>Dns</v>
          </cell>
          <cell r="N31">
            <v>1.5</v>
          </cell>
        </row>
        <row r="32">
          <cell r="E32">
            <v>15179</v>
          </cell>
          <cell r="F32" t="str">
            <v>Arcona 410</v>
          </cell>
          <cell r="G32" t="str">
            <v>Stær</v>
          </cell>
          <cell r="H32" t="str">
            <v>Ja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0.92559999999999998</v>
          </cell>
          <cell r="M32" t="str">
            <v>Dns</v>
          </cell>
          <cell r="N32">
            <v>1.5</v>
          </cell>
        </row>
        <row r="33">
          <cell r="E33">
            <v>9340</v>
          </cell>
          <cell r="F33" t="str">
            <v>BB13.5 One Off</v>
          </cell>
          <cell r="G33" t="str">
            <v>Husar Slettenes Berthe</v>
          </cell>
          <cell r="H33" t="str">
            <v>Nei</v>
          </cell>
          <cell r="I33" t="str">
            <v>Nei</v>
          </cell>
          <cell r="J33" t="str">
            <v>18:10</v>
          </cell>
          <cell r="K33" t="str">
            <v>dns</v>
          </cell>
          <cell r="L33">
            <v>1.0082</v>
          </cell>
          <cell r="M33" t="str">
            <v>Dns</v>
          </cell>
          <cell r="N33">
            <v>1.5</v>
          </cell>
        </row>
        <row r="39">
          <cell r="E39" t="str">
            <v>Vind</v>
          </cell>
          <cell r="I39" t="str">
            <v>Startet</v>
          </cell>
          <cell r="J39" t="str">
            <v>Fullført</v>
          </cell>
        </row>
        <row r="40">
          <cell r="E40" t="str">
            <v>lite</v>
          </cell>
          <cell r="H40" t="str">
            <v>Deltagere:</v>
          </cell>
          <cell r="I40">
            <v>8</v>
          </cell>
          <cell r="J40">
            <v>8</v>
          </cell>
        </row>
        <row r="41">
          <cell r="F41" t="str">
            <v>Båttype</v>
          </cell>
          <cell r="G41" t="str">
            <v>Båtnavn</v>
          </cell>
          <cell r="H41" t="str">
            <v>Short</v>
          </cell>
          <cell r="I41" t="str">
            <v>Spin</v>
          </cell>
          <cell r="J41" t="str">
            <v>Starttid</v>
          </cell>
          <cell r="K41" t="str">
            <v>Tid mål</v>
          </cell>
          <cell r="L41" t="str">
            <v>Rating</v>
          </cell>
          <cell r="M41" t="str">
            <v>Korr. Tid</v>
          </cell>
          <cell r="N41" t="str">
            <v>Poeng</v>
          </cell>
        </row>
        <row r="43">
          <cell r="E43">
            <v>70</v>
          </cell>
          <cell r="F43" t="str">
            <v>H-båt</v>
          </cell>
          <cell r="G43" t="str">
            <v>Nipa</v>
          </cell>
          <cell r="H43" t="str">
            <v>Nei</v>
          </cell>
          <cell r="I43" t="str">
            <v>Ja</v>
          </cell>
          <cell r="J43" t="str">
            <v>18:00</v>
          </cell>
          <cell r="K43">
            <v>0.81736111111111109</v>
          </cell>
          <cell r="L43">
            <v>0.68679999999999997</v>
          </cell>
          <cell r="M43">
            <v>4.6263611111111096E-2</v>
          </cell>
          <cell r="N43">
            <v>0.125</v>
          </cell>
        </row>
        <row r="44">
          <cell r="E44">
            <v>660</v>
          </cell>
          <cell r="F44" t="str">
            <v>Express</v>
          </cell>
          <cell r="G44" t="str">
            <v>Roxanne</v>
          </cell>
          <cell r="H44" t="str">
            <v>Nei</v>
          </cell>
          <cell r="I44" t="str">
            <v>Nei</v>
          </cell>
          <cell r="J44" t="str">
            <v>18:00</v>
          </cell>
          <cell r="K44">
            <v>0.81869212962962967</v>
          </cell>
          <cell r="L44">
            <v>0.68389999999999995</v>
          </cell>
          <cell r="M44">
            <v>4.697854745370373E-2</v>
          </cell>
          <cell r="N44">
            <v>0.25</v>
          </cell>
        </row>
        <row r="45">
          <cell r="E45">
            <v>105</v>
          </cell>
          <cell r="F45" t="str">
            <v>H-båt</v>
          </cell>
          <cell r="G45" t="str">
            <v>Rå Båt</v>
          </cell>
          <cell r="H45" t="str">
            <v>Nei</v>
          </cell>
          <cell r="I45" t="str">
            <v>Ja</v>
          </cell>
          <cell r="J45" t="str">
            <v>18:00</v>
          </cell>
          <cell r="K45">
            <v>0.81876157407407413</v>
          </cell>
          <cell r="L45">
            <v>0.68679999999999997</v>
          </cell>
          <cell r="M45">
            <v>4.7225449074074111E-2</v>
          </cell>
          <cell r="N45">
            <v>0.375</v>
          </cell>
        </row>
        <row r="46">
          <cell r="E46">
            <v>9727</v>
          </cell>
          <cell r="F46" t="str">
            <v>Linjett 33</v>
          </cell>
          <cell r="G46" t="str">
            <v>Fragancia</v>
          </cell>
          <cell r="H46" t="str">
            <v>Ja</v>
          </cell>
          <cell r="I46" t="str">
            <v>Nei</v>
          </cell>
          <cell r="J46" t="str">
            <v>18:00</v>
          </cell>
          <cell r="K46">
            <v>0.81817129629629626</v>
          </cell>
          <cell r="L46">
            <v>0.73702532617037597</v>
          </cell>
          <cell r="M46">
            <v>5.0243971888235095E-2</v>
          </cell>
          <cell r="N46">
            <v>0.5</v>
          </cell>
        </row>
        <row r="47">
          <cell r="E47">
            <v>22</v>
          </cell>
          <cell r="F47" t="str">
            <v>Express</v>
          </cell>
          <cell r="G47" t="str">
            <v>ELO</v>
          </cell>
          <cell r="H47" t="str">
            <v>Ja</v>
          </cell>
          <cell r="I47" t="str">
            <v>Nei</v>
          </cell>
          <cell r="J47" t="str">
            <v>18:00</v>
          </cell>
          <cell r="K47">
            <v>0.82424768518518521</v>
          </cell>
          <cell r="L47">
            <v>0.68979811088295684</v>
          </cell>
          <cell r="M47">
            <v>5.121591297817326E-2</v>
          </cell>
          <cell r="N47">
            <v>0.625</v>
          </cell>
        </row>
        <row r="48">
          <cell r="E48">
            <v>7055</v>
          </cell>
          <cell r="F48" t="str">
            <v>Contrast 33</v>
          </cell>
          <cell r="G48" t="str">
            <v>Vildensky</v>
          </cell>
          <cell r="H48" t="str">
            <v>Nei</v>
          </cell>
          <cell r="I48" t="str">
            <v>Ja</v>
          </cell>
          <cell r="J48" t="str">
            <v>18:00</v>
          </cell>
          <cell r="K48">
            <v>0.81909722222222225</v>
          </cell>
          <cell r="L48">
            <v>0.75160000000000005</v>
          </cell>
          <cell r="M48">
            <v>5.1933472222222249E-2</v>
          </cell>
          <cell r="N48">
            <v>0.75</v>
          </cell>
        </row>
      </sheetData>
      <sheetData sheetId="9">
        <row r="6">
          <cell r="E6">
            <v>11172</v>
          </cell>
          <cell r="F6" t="str">
            <v>Grand Soleil 42 R</v>
          </cell>
          <cell r="G6" t="str">
            <v>Tango II</v>
          </cell>
          <cell r="H6" t="str">
            <v>Nei</v>
          </cell>
          <cell r="I6" t="str">
            <v>Nei</v>
          </cell>
          <cell r="J6" t="str">
            <v>18:10</v>
          </cell>
          <cell r="K6">
            <v>0.8005902777777778</v>
          </cell>
          <cell r="L6">
            <v>1.1451</v>
          </cell>
          <cell r="M6">
            <v>4.9978843750000057E-2</v>
          </cell>
          <cell r="N6">
            <v>0.05</v>
          </cell>
        </row>
        <row r="7">
          <cell r="E7">
            <v>26</v>
          </cell>
          <cell r="F7" t="str">
            <v>Farr 30</v>
          </cell>
          <cell r="G7" t="str">
            <v>Pakalolo</v>
          </cell>
          <cell r="H7" t="str">
            <v>Nei</v>
          </cell>
          <cell r="I7" t="str">
            <v>Ja</v>
          </cell>
          <cell r="J7" t="str">
            <v>18:10</v>
          </cell>
          <cell r="K7">
            <v>0.80385416666666665</v>
          </cell>
          <cell r="L7">
            <v>1.1324000000000001</v>
          </cell>
          <cell r="M7">
            <v>5.3120569444444453E-2</v>
          </cell>
          <cell r="N7">
            <v>0.1</v>
          </cell>
        </row>
        <row r="8">
          <cell r="E8">
            <v>70</v>
          </cell>
          <cell r="F8" t="str">
            <v>H-båt</v>
          </cell>
          <cell r="G8" t="str">
            <v>Nipa</v>
          </cell>
          <cell r="H8" t="str">
            <v>Ja</v>
          </cell>
          <cell r="I8" t="str">
            <v>Ja</v>
          </cell>
          <cell r="J8" t="str">
            <v>18:00</v>
          </cell>
          <cell r="K8">
            <v>0.81175925925925929</v>
          </cell>
          <cell r="L8">
            <v>0.87829999999999997</v>
          </cell>
          <cell r="M8">
            <v>5.4243157407407434E-2</v>
          </cell>
          <cell r="N8">
            <v>0.15</v>
          </cell>
        </row>
        <row r="9">
          <cell r="E9">
            <v>11722</v>
          </cell>
          <cell r="F9" t="str">
            <v>Dehler 34</v>
          </cell>
          <cell r="G9" t="str">
            <v>Bellini</v>
          </cell>
          <cell r="H9" t="str">
            <v>Ja</v>
          </cell>
          <cell r="I9" t="str">
            <v>Nei</v>
          </cell>
          <cell r="J9" t="str">
            <v>18:10</v>
          </cell>
          <cell r="K9">
            <v>0.8121990740740741</v>
          </cell>
          <cell r="L9">
            <v>0.98563002945927969</v>
          </cell>
          <cell r="M9">
            <v>5.4460622229613488E-2</v>
          </cell>
          <cell r="N9">
            <v>0.2</v>
          </cell>
        </row>
        <row r="10">
          <cell r="E10">
            <v>63</v>
          </cell>
          <cell r="F10" t="str">
            <v>H-Båt</v>
          </cell>
          <cell r="G10" t="str">
            <v xml:space="preserve">Kari </v>
          </cell>
          <cell r="H10" t="str">
            <v>Ja</v>
          </cell>
          <cell r="I10" t="str">
            <v>Nei</v>
          </cell>
          <cell r="J10" t="str">
            <v>18:00</v>
          </cell>
          <cell r="K10">
            <v>0.81482638888888892</v>
          </cell>
          <cell r="L10">
            <v>0.8415243747208575</v>
          </cell>
          <cell r="M10">
            <v>5.4552986375133394E-2</v>
          </cell>
          <cell r="N10">
            <v>0.25</v>
          </cell>
        </row>
        <row r="11">
          <cell r="E11">
            <v>9727</v>
          </cell>
          <cell r="F11" t="str">
            <v>Linjett 33</v>
          </cell>
          <cell r="G11" t="str">
            <v>Fragancia</v>
          </cell>
          <cell r="H11" t="str">
            <v>Ja</v>
          </cell>
          <cell r="I11" t="str">
            <v>Nei</v>
          </cell>
          <cell r="J11" t="str">
            <v>18:00</v>
          </cell>
          <cell r="K11">
            <v>0.80825231481481485</v>
          </cell>
          <cell r="L11">
            <v>0.94836239782016352</v>
          </cell>
          <cell r="M11">
            <v>5.5244304956352852E-2</v>
          </cell>
          <cell r="N11">
            <v>0.3</v>
          </cell>
        </row>
        <row r="12">
          <cell r="E12">
            <v>22</v>
          </cell>
          <cell r="F12" t="str">
            <v>Express</v>
          </cell>
          <cell r="G12" t="str">
            <v>ELO</v>
          </cell>
          <cell r="H12" t="str">
            <v>Ja</v>
          </cell>
          <cell r="I12" t="str">
            <v>Nei</v>
          </cell>
          <cell r="J12" t="str">
            <v>18:00</v>
          </cell>
          <cell r="K12">
            <v>0.81306712962962968</v>
          </cell>
          <cell r="L12">
            <v>0.88468883899935857</v>
          </cell>
          <cell r="M12">
            <v>5.5794785691059133E-2</v>
          </cell>
          <cell r="N12">
            <v>0.35</v>
          </cell>
        </row>
        <row r="13">
          <cell r="E13">
            <v>16120</v>
          </cell>
          <cell r="F13" t="str">
            <v>J/99</v>
          </cell>
          <cell r="G13" t="str">
            <v>Karikveite</v>
          </cell>
          <cell r="H13" t="str">
            <v>Ja</v>
          </cell>
          <cell r="I13" t="str">
            <v>Nei</v>
          </cell>
          <cell r="J13" t="str">
            <v>18:10</v>
          </cell>
          <cell r="K13">
            <v>0.81229166666666663</v>
          </cell>
          <cell r="L13">
            <v>1.0117744478049677</v>
          </cell>
          <cell r="M13">
            <v>5.5998905201427716E-2</v>
          </cell>
          <cell r="N13">
            <v>0.4</v>
          </cell>
        </row>
        <row r="14">
          <cell r="E14">
            <v>105</v>
          </cell>
          <cell r="F14" t="str">
            <v>H-båt</v>
          </cell>
          <cell r="G14" t="str">
            <v>Rå Båt</v>
          </cell>
          <cell r="H14" t="str">
            <v>Nei</v>
          </cell>
          <cell r="I14" t="str">
            <v>Ja</v>
          </cell>
          <cell r="J14" t="str">
            <v>18:00</v>
          </cell>
          <cell r="K14">
            <v>0.81259259259259264</v>
          </cell>
          <cell r="L14">
            <v>0.89559999999999995</v>
          </cell>
          <cell r="M14">
            <v>5.6057925925925969E-2</v>
          </cell>
          <cell r="N14">
            <v>0.45</v>
          </cell>
        </row>
        <row r="15">
          <cell r="E15">
            <v>12042</v>
          </cell>
          <cell r="F15" t="str">
            <v>X-43</v>
          </cell>
          <cell r="G15" t="str">
            <v>Bjørnstjerne</v>
          </cell>
          <cell r="H15" t="str">
            <v>Ja</v>
          </cell>
          <cell r="I15" t="str">
            <v>Nei</v>
          </cell>
          <cell r="J15" t="str">
            <v>18:10</v>
          </cell>
          <cell r="K15">
            <v>0.80832175925925931</v>
          </cell>
          <cell r="L15">
            <v>1.1031315992789081</v>
          </cell>
          <cell r="M15">
            <v>5.6675939458322687E-2</v>
          </cell>
          <cell r="N15">
            <v>0.5</v>
          </cell>
        </row>
        <row r="16">
          <cell r="E16">
            <v>88</v>
          </cell>
          <cell r="F16" t="str">
            <v>X-35 OD</v>
          </cell>
          <cell r="G16" t="str">
            <v>Akhillevs-X</v>
          </cell>
          <cell r="H16" t="str">
            <v>Nei</v>
          </cell>
          <cell r="I16" t="str">
            <v>Ja</v>
          </cell>
          <cell r="J16" t="str">
            <v>18:10</v>
          </cell>
          <cell r="K16">
            <v>0.80814814814814817</v>
          </cell>
          <cell r="L16">
            <v>1.1134999999999999</v>
          </cell>
          <cell r="M16">
            <v>5.7015324074074121E-2</v>
          </cell>
          <cell r="N16">
            <v>0.55000000000000004</v>
          </cell>
        </row>
        <row r="17">
          <cell r="E17">
            <v>11169</v>
          </cell>
          <cell r="F17" t="str">
            <v>X-40</v>
          </cell>
          <cell r="G17" t="str">
            <v>Noomi II</v>
          </cell>
          <cell r="H17" t="str">
            <v>Nei</v>
          </cell>
          <cell r="I17" t="str">
            <v>Ja</v>
          </cell>
          <cell r="J17" t="str">
            <v>18:10</v>
          </cell>
          <cell r="K17">
            <v>0.80781250000000004</v>
          </cell>
          <cell r="L17">
            <v>1.1375</v>
          </cell>
          <cell r="M17">
            <v>5.7862413194444517E-2</v>
          </cell>
          <cell r="N17">
            <v>0.6</v>
          </cell>
        </row>
        <row r="18">
          <cell r="E18">
            <v>11440</v>
          </cell>
          <cell r="F18" t="str">
            <v>Bavaria 35 match</v>
          </cell>
          <cell r="G18" t="str">
            <v>Occasione</v>
          </cell>
          <cell r="H18" t="str">
            <v>Nei</v>
          </cell>
          <cell r="I18" t="str">
            <v>Ja</v>
          </cell>
          <cell r="J18" t="str">
            <v>18:10</v>
          </cell>
          <cell r="K18">
            <v>0.81055555555555558</v>
          </cell>
          <cell r="L18">
            <v>1.0859000000000001</v>
          </cell>
          <cell r="M18">
            <v>5.8216305555555618E-2</v>
          </cell>
          <cell r="N18">
            <v>0.65</v>
          </cell>
        </row>
        <row r="19">
          <cell r="E19">
            <v>11620</v>
          </cell>
          <cell r="F19" t="str">
            <v>X-37</v>
          </cell>
          <cell r="G19" t="str">
            <v>Metaxa</v>
          </cell>
          <cell r="H19" t="str">
            <v>Nei</v>
          </cell>
          <cell r="I19" t="str">
            <v>Ja</v>
          </cell>
          <cell r="J19" t="str">
            <v>18:10</v>
          </cell>
          <cell r="K19">
            <v>0.81077546296296299</v>
          </cell>
          <cell r="L19">
            <v>1.1002000000000001</v>
          </cell>
          <cell r="M19">
            <v>5.9224886574074133E-2</v>
          </cell>
          <cell r="N19">
            <v>0.7</v>
          </cell>
        </row>
        <row r="20">
          <cell r="E20">
            <v>7055</v>
          </cell>
          <cell r="F20" t="str">
            <v>Contrast 33</v>
          </cell>
          <cell r="G20" t="str">
            <v>Vildensky</v>
          </cell>
          <cell r="H20" t="str">
            <v>Nei</v>
          </cell>
          <cell r="I20" t="str">
            <v>Ja</v>
          </cell>
          <cell r="J20" t="str">
            <v>18:00</v>
          </cell>
          <cell r="K20">
            <v>0.8110532407407407</v>
          </cell>
          <cell r="L20">
            <v>0.9829</v>
          </cell>
          <cell r="M20">
            <v>6.0009230324074035E-2</v>
          </cell>
          <cell r="N20">
            <v>0.75</v>
          </cell>
        </row>
        <row r="21">
          <cell r="E21">
            <v>15953</v>
          </cell>
          <cell r="F21" t="str">
            <v>Sun Odyssey 35</v>
          </cell>
          <cell r="G21" t="str">
            <v>Balsam</v>
          </cell>
          <cell r="H21" t="str">
            <v>Nei</v>
          </cell>
          <cell r="I21" t="str">
            <v>Nei</v>
          </cell>
          <cell r="J21">
            <v>0.75</v>
          </cell>
          <cell r="K21">
            <v>0.81633101851851853</v>
          </cell>
          <cell r="L21">
            <v>0.90990000000000004</v>
          </cell>
          <cell r="M21">
            <v>6.0354593750000012E-2</v>
          </cell>
          <cell r="N21">
            <v>0.8</v>
          </cell>
        </row>
        <row r="22">
          <cell r="E22">
            <v>329</v>
          </cell>
          <cell r="F22" t="str">
            <v>J/80</v>
          </cell>
          <cell r="G22" t="str">
            <v>Baby Boop</v>
          </cell>
          <cell r="H22" t="str">
            <v>Ja</v>
          </cell>
          <cell r="I22" t="str">
            <v>Ja</v>
          </cell>
          <cell r="J22" t="str">
            <v>18:00</v>
          </cell>
          <cell r="K22">
            <v>0.81093749999999998</v>
          </cell>
          <cell r="L22">
            <v>0.99760000000000004</v>
          </cell>
          <cell r="M22">
            <v>6.0791249999999977E-2</v>
          </cell>
          <cell r="N22">
            <v>0.85</v>
          </cell>
        </row>
        <row r="23">
          <cell r="E23">
            <v>660</v>
          </cell>
          <cell r="F23" t="str">
            <v>Express</v>
          </cell>
          <cell r="G23" t="str">
            <v>Roxanne</v>
          </cell>
          <cell r="H23" t="str">
            <v>Nei</v>
          </cell>
          <cell r="I23" t="str">
            <v>Ja</v>
          </cell>
          <cell r="J23" t="str">
            <v>18:00</v>
          </cell>
          <cell r="K23">
            <v>0.81603009259259263</v>
          </cell>
          <cell r="L23">
            <v>0.93540000000000001</v>
          </cell>
          <cell r="M23">
            <v>6.1764548611111143E-2</v>
          </cell>
          <cell r="N23">
            <v>0.9</v>
          </cell>
        </row>
        <row r="24">
          <cell r="E24">
            <v>9775</v>
          </cell>
          <cell r="F24" t="str">
            <v>First 31.7</v>
          </cell>
          <cell r="G24" t="str">
            <v>Bilbo</v>
          </cell>
          <cell r="H24" t="str">
            <v>Ja</v>
          </cell>
          <cell r="I24" t="str">
            <v>Nei</v>
          </cell>
          <cell r="J24" t="str">
            <v>18:00</v>
          </cell>
          <cell r="K24">
            <v>0.81504629629629632</v>
          </cell>
          <cell r="L24">
            <v>0.95298810667712519</v>
          </cell>
          <cell r="M24">
            <v>6.1988346753766736E-2</v>
          </cell>
          <cell r="N24">
            <v>0.95</v>
          </cell>
        </row>
        <row r="25">
          <cell r="E25">
            <v>14516</v>
          </cell>
          <cell r="F25" t="str">
            <v>J/120</v>
          </cell>
          <cell r="G25" t="str">
            <v>the Joker</v>
          </cell>
          <cell r="H25" t="str">
            <v>Nei</v>
          </cell>
          <cell r="I25" t="str">
            <v>Ja</v>
          </cell>
          <cell r="J25" t="str">
            <v>18:10</v>
          </cell>
          <cell r="K25">
            <v>0.81437499999999996</v>
          </cell>
          <cell r="L25">
            <v>1.1589</v>
          </cell>
          <cell r="M25">
            <v>6.655627083333332E-2</v>
          </cell>
          <cell r="N25">
            <v>1</v>
          </cell>
        </row>
        <row r="26">
          <cell r="E26">
            <v>9340</v>
          </cell>
          <cell r="F26" t="str">
            <v>BB13.5 One Off</v>
          </cell>
          <cell r="G26" t="str">
            <v>Husar Slettenes Berthe</v>
          </cell>
          <cell r="H26" t="str">
            <v>Nei</v>
          </cell>
          <cell r="I26" t="str">
            <v>Nei</v>
          </cell>
          <cell r="J26" t="str">
            <v>18:10</v>
          </cell>
          <cell r="K26" t="str">
            <v>dns</v>
          </cell>
          <cell r="L26">
            <v>1.2929999999999999</v>
          </cell>
          <cell r="M26" t="str">
            <v>Dns</v>
          </cell>
          <cell r="N26">
            <v>1.5</v>
          </cell>
        </row>
        <row r="27">
          <cell r="E27">
            <v>15179</v>
          </cell>
          <cell r="F27" t="str">
            <v>Arcona 410</v>
          </cell>
          <cell r="G27" t="str">
            <v>Stær</v>
          </cell>
          <cell r="H27" t="str">
            <v>Ja</v>
          </cell>
          <cell r="I27" t="str">
            <v>Ja</v>
          </cell>
          <cell r="J27" t="str">
            <v>18:10</v>
          </cell>
          <cell r="K27" t="str">
            <v>dns</v>
          </cell>
          <cell r="L27">
            <v>1.1733</v>
          </cell>
          <cell r="M27" t="str">
            <v>Dns</v>
          </cell>
          <cell r="N27">
            <v>1.5</v>
          </cell>
        </row>
        <row r="28">
          <cell r="E28">
            <v>175</v>
          </cell>
          <cell r="F28" t="str">
            <v>11MOD</v>
          </cell>
          <cell r="G28" t="str">
            <v>Olivia</v>
          </cell>
          <cell r="H28" t="str">
            <v>Nei</v>
          </cell>
          <cell r="I28" t="str">
            <v>Ja</v>
          </cell>
          <cell r="J28" t="str">
            <v>18:10</v>
          </cell>
          <cell r="K28" t="str">
            <v>dns</v>
          </cell>
          <cell r="L28">
            <v>1.1048</v>
          </cell>
          <cell r="M28" t="str">
            <v>Dns</v>
          </cell>
          <cell r="N28">
            <v>1.5</v>
          </cell>
        </row>
        <row r="29">
          <cell r="E29">
            <v>11541</v>
          </cell>
          <cell r="F29" t="str">
            <v>J/109</v>
          </cell>
          <cell r="G29" t="str">
            <v>JJFlash</v>
          </cell>
          <cell r="H29" t="str">
            <v>Ja</v>
          </cell>
          <cell r="I29" t="str">
            <v>Ja</v>
          </cell>
          <cell r="J29" t="str">
            <v>18:10</v>
          </cell>
          <cell r="K29" t="str">
            <v>dns</v>
          </cell>
          <cell r="L29">
            <v>1.1033999999999999</v>
          </cell>
          <cell r="M29" t="str">
            <v>Dns</v>
          </cell>
          <cell r="N29">
            <v>1.5</v>
          </cell>
        </row>
        <row r="30">
          <cell r="E30">
            <v>11733</v>
          </cell>
          <cell r="F30" t="str">
            <v>Elan 40</v>
          </cell>
          <cell r="G30" t="str">
            <v>Jonna</v>
          </cell>
          <cell r="H30" t="str">
            <v>Nei</v>
          </cell>
          <cell r="I30" t="str">
            <v>Ja</v>
          </cell>
          <cell r="J30" t="str">
            <v>18:10</v>
          </cell>
          <cell r="K30" t="str">
            <v>dns</v>
          </cell>
          <cell r="L30">
            <v>1.1032</v>
          </cell>
          <cell r="M30" t="str">
            <v>Dns</v>
          </cell>
          <cell r="N30">
            <v>1.5</v>
          </cell>
        </row>
        <row r="31">
          <cell r="E31">
            <v>14391</v>
          </cell>
          <cell r="F31" t="str">
            <v>Elan 380</v>
          </cell>
          <cell r="G31" t="str">
            <v>Ajda</v>
          </cell>
          <cell r="H31" t="str">
            <v>Ja</v>
          </cell>
          <cell r="I31" t="str">
            <v>Ja</v>
          </cell>
          <cell r="J31" t="str">
            <v>18:10</v>
          </cell>
          <cell r="K31" t="str">
            <v>dns</v>
          </cell>
          <cell r="L31">
            <v>1.0824</v>
          </cell>
          <cell r="M31" t="str">
            <v>Dns</v>
          </cell>
          <cell r="N31">
            <v>1.5</v>
          </cell>
        </row>
        <row r="32">
          <cell r="E32">
            <v>10886</v>
          </cell>
          <cell r="F32" t="str">
            <v>J/92</v>
          </cell>
          <cell r="G32" t="str">
            <v>IGGY</v>
          </cell>
          <cell r="H32" t="str">
            <v>Nei</v>
          </cell>
          <cell r="I32" t="str">
            <v>Ja</v>
          </cell>
          <cell r="J32" t="str">
            <v>18:10</v>
          </cell>
          <cell r="K32" t="str">
            <v>dns</v>
          </cell>
          <cell r="L32">
            <v>1.0537000000000001</v>
          </cell>
          <cell r="M32" t="str">
            <v>Dns</v>
          </cell>
          <cell r="N32">
            <v>1.5</v>
          </cell>
        </row>
        <row r="33">
          <cell r="E33">
            <v>13724</v>
          </cell>
          <cell r="F33" t="str">
            <v>Pogo 8,50</v>
          </cell>
          <cell r="G33" t="str">
            <v>Vindtora</v>
          </cell>
          <cell r="H33" t="str">
            <v>Ja</v>
          </cell>
          <cell r="I33" t="str">
            <v>Ja</v>
          </cell>
          <cell r="J33" t="str">
            <v>18:00</v>
          </cell>
          <cell r="K33" t="str">
            <v>dns</v>
          </cell>
          <cell r="L33">
            <v>1.0097</v>
          </cell>
          <cell r="M33" t="str">
            <v>Dns</v>
          </cell>
          <cell r="N33">
            <v>1.5</v>
          </cell>
        </row>
        <row r="34">
          <cell r="E34">
            <v>10324</v>
          </cell>
          <cell r="F34" t="str">
            <v>First 31.7 LR</v>
          </cell>
          <cell r="G34" t="str">
            <v>Ziggy</v>
          </cell>
          <cell r="H34" t="str">
            <v>Ja</v>
          </cell>
          <cell r="I34" t="str">
            <v>Ja</v>
          </cell>
          <cell r="J34" t="str">
            <v>18:00</v>
          </cell>
          <cell r="K34" t="str">
            <v>dns</v>
          </cell>
          <cell r="L34">
            <v>0.99270000000000003</v>
          </cell>
          <cell r="M34" t="str">
            <v>Dns</v>
          </cell>
          <cell r="N34">
            <v>1.5</v>
          </cell>
        </row>
        <row r="35">
          <cell r="E35">
            <v>3951</v>
          </cell>
          <cell r="F35" t="str">
            <v>Albin Nova</v>
          </cell>
          <cell r="G35" t="str">
            <v>Fryd V</v>
          </cell>
          <cell r="H35" t="str">
            <v>Nei</v>
          </cell>
          <cell r="I35" t="str">
            <v>Ja</v>
          </cell>
          <cell r="J35" t="str">
            <v>18:00</v>
          </cell>
          <cell r="K35" t="str">
            <v>dns</v>
          </cell>
          <cell r="L35">
            <v>0.99239999999999995</v>
          </cell>
          <cell r="M35" t="str">
            <v>Dns</v>
          </cell>
          <cell r="N35">
            <v>1.5</v>
          </cell>
        </row>
        <row r="36">
          <cell r="E36">
            <v>14069</v>
          </cell>
          <cell r="F36" t="str">
            <v>Sun Odyssey 30i</v>
          </cell>
          <cell r="G36" t="str">
            <v>Vesla</v>
          </cell>
          <cell r="H36" t="str">
            <v>Ja</v>
          </cell>
          <cell r="I36" t="str">
            <v>Nei</v>
          </cell>
          <cell r="J36" t="str">
            <v>18:00</v>
          </cell>
          <cell r="K36" t="str">
            <v>dns</v>
          </cell>
          <cell r="L36">
            <v>0.873558956185567</v>
          </cell>
          <cell r="M36" t="str">
            <v>Dns</v>
          </cell>
          <cell r="N36">
            <v>1.5</v>
          </cell>
        </row>
        <row r="37">
          <cell r="E37">
            <v>4444</v>
          </cell>
          <cell r="F37" t="str">
            <v>X 40</v>
          </cell>
          <cell r="G37" t="str">
            <v>KJAPPFOT</v>
          </cell>
          <cell r="H37" t="str">
            <v>Nei</v>
          </cell>
          <cell r="I37" t="str">
            <v>Ja</v>
          </cell>
          <cell r="J37" t="str">
            <v>18:10</v>
          </cell>
          <cell r="K37" t="str">
            <v>dns</v>
          </cell>
          <cell r="L37">
            <v>1.1569</v>
          </cell>
          <cell r="M37" t="str">
            <v>Dns</v>
          </cell>
          <cell r="N37">
            <v>1.5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Joachim Lyng-Olsen" id="{20ABC0A6-A442-4B66-8C3E-5C1C2A2B26F8}" userId="6b29995718a6a0c7" providerId="Windows Live"/>
</personList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Q24" dT="2025-05-12T12:13:33.10" personId="{20ABC0A6-A442-4B66-8C3E-5C1C2A2B26F8}" id="{6C108CB3-0BAF-46CC-94C9-5149E244B785}">
    <text>Midlertidig rating. Feil i rating</text>
  </threadedComment>
  <threadedComment ref="Q34" dT="2025-05-12T12:13:33.10" personId="{20ABC0A6-A442-4B66-8C3E-5C1C2A2B26F8}" id="{8CB2B506-D245-4BA8-A1E5-764A88D29757}">
    <text>Midlertidig rating. Feil i rating</text>
  </threadedComment>
  <threadedComment ref="Q35" dT="2024-04-25T08:12:03.32" personId="{20ABC0A6-A442-4B66-8C3E-5C1C2A2B26F8}" id="{AA150750-A6DE-4068-AD7F-935A2D1EADCF}">
    <text>Rating Brisen II NOR 5052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6" dT="2025-05-15T06:05:42.27" personId="{20ABC0A6-A442-4B66-8C3E-5C1C2A2B26F8}" id="{DF8197EB-3AE9-443A-8BD8-E87FE7950768}">
    <text>Startbåt</text>
  </threadedComment>
  <threadedComment ref="J37" dT="2025-05-15T06:13:01.86" personId="{20ABC0A6-A442-4B66-8C3E-5C1C2A2B26F8}" id="{8DE1528A-D214-4DD9-BF70-A96ECFF83983}">
    <text>Startbåt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37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8B96D-0B71-474C-8E56-33471807D758}">
  <dimension ref="A1:AS39"/>
  <sheetViews>
    <sheetView tabSelected="1" zoomScaleNormal="100" workbookViewId="0">
      <pane ySplit="5" topLeftCell="A6" activePane="bottomLeft" state="frozenSplit"/>
      <selection pane="bottomLeft" activeCell="P1" sqref="P1:P1048576"/>
    </sheetView>
  </sheetViews>
  <sheetFormatPr baseColWidth="10" defaultColWidth="17.33203125" defaultRowHeight="15" customHeight="1" outlineLevelCol="1" x14ac:dyDescent="0.25"/>
  <cols>
    <col min="1" max="1" width="5.5546875" style="10" customWidth="1"/>
    <col min="2" max="2" width="22.5546875" style="10" bestFit="1" customWidth="1"/>
    <col min="3" max="3" width="9.33203125" style="10" customWidth="1"/>
    <col min="4" max="4" width="6.109375" style="10" customWidth="1"/>
    <col min="5" max="5" width="10.109375" style="10" customWidth="1"/>
    <col min="6" max="6" width="15" style="10" customWidth="1" outlineLevel="1"/>
    <col min="7" max="7" width="19.21875" style="10" customWidth="1" outlineLevel="1"/>
    <col min="8" max="9" width="6" style="9" customWidth="1" outlineLevel="1"/>
    <col min="10" max="10" width="8.5546875" style="10" customWidth="1" outlineLevel="1"/>
    <col min="11" max="11" width="25.77734375" style="10" customWidth="1"/>
    <col min="12" max="12" width="8.77734375" style="10" customWidth="1"/>
    <col min="13" max="13" width="11.77734375" customWidth="1"/>
    <col min="14" max="14" width="6.5546875" customWidth="1"/>
    <col min="15" max="15" width="12.33203125" customWidth="1"/>
    <col min="16" max="17" width="9" customWidth="1"/>
    <col min="18" max="18" width="8.33203125" customWidth="1"/>
    <col min="19" max="19" width="8.5546875" customWidth="1"/>
    <col min="20" max="27" width="9" customWidth="1"/>
    <col min="28" max="43" width="8.5546875" customWidth="1"/>
    <col min="44" max="45" width="6.5546875" style="270" customWidth="1"/>
  </cols>
  <sheetData>
    <row r="1" spans="1:45" ht="19.5" customHeight="1" x14ac:dyDescent="0.25">
      <c r="A1" s="1" t="s">
        <v>0</v>
      </c>
      <c r="B1" s="2"/>
      <c r="C1" s="3"/>
      <c r="D1" s="4"/>
      <c r="E1" s="5"/>
      <c r="F1" s="6"/>
      <c r="G1" s="6"/>
      <c r="H1" s="4"/>
      <c r="I1" s="7"/>
      <c r="J1" s="8"/>
      <c r="K1" s="9"/>
      <c r="N1" s="4"/>
      <c r="O1" s="11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F1" t="s">
        <v>1</v>
      </c>
      <c r="AG1" t="s">
        <v>2</v>
      </c>
      <c r="AI1" s="13" t="s">
        <v>3</v>
      </c>
      <c r="AJ1" s="14"/>
      <c r="AK1" s="13" t="s">
        <v>4</v>
      </c>
      <c r="AL1" s="14"/>
      <c r="AM1" s="14"/>
      <c r="AR1" s="4"/>
      <c r="AS1" s="7"/>
    </row>
    <row r="2" spans="1:45" ht="19.5" customHeight="1" thickBot="1" x14ac:dyDescent="0.3">
      <c r="A2" s="15" t="s">
        <v>5</v>
      </c>
      <c r="B2" s="16"/>
      <c r="D2" s="9"/>
      <c r="E2" s="5" t="s">
        <v>6</v>
      </c>
      <c r="F2" s="17"/>
      <c r="G2" s="17"/>
      <c r="H2" s="18"/>
      <c r="I2" s="19" t="s">
        <v>7</v>
      </c>
      <c r="J2" s="4" t="s">
        <v>8</v>
      </c>
      <c r="K2" s="9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E2" t="s">
        <v>9</v>
      </c>
      <c r="AF2" s="21" t="s">
        <v>10</v>
      </c>
      <c r="AG2" s="21" t="s">
        <v>11</v>
      </c>
      <c r="AH2" s="22" t="s">
        <v>12</v>
      </c>
      <c r="AI2" s="23" t="s">
        <v>13</v>
      </c>
      <c r="AJ2" s="24"/>
      <c r="AK2" s="25" t="s">
        <v>14</v>
      </c>
      <c r="AL2" s="24"/>
      <c r="AM2" s="24"/>
      <c r="AR2" s="18"/>
      <c r="AS2" s="14"/>
    </row>
    <row r="3" spans="1:45" ht="19.5" customHeight="1" thickBot="1" x14ac:dyDescent="0.3">
      <c r="A3" s="26"/>
      <c r="B3" s="26"/>
      <c r="D3" s="9"/>
      <c r="E3" s="27" t="s">
        <v>11</v>
      </c>
      <c r="F3" s="17"/>
      <c r="G3" s="17"/>
      <c r="H3" s="28" t="s">
        <v>15</v>
      </c>
      <c r="I3" s="29">
        <v>20</v>
      </c>
      <c r="J3" s="30">
        <v>20</v>
      </c>
      <c r="K3" s="31"/>
      <c r="L3" s="24"/>
      <c r="M3" s="31"/>
      <c r="N3" s="32"/>
      <c r="O3" s="33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34"/>
      <c r="AC3" s="35" t="s">
        <v>16</v>
      </c>
      <c r="AD3" s="36" t="s">
        <v>17</v>
      </c>
      <c r="AE3" s="37"/>
      <c r="AF3" s="332" t="s">
        <v>18</v>
      </c>
      <c r="AG3" s="333"/>
      <c r="AH3" s="333"/>
      <c r="AI3" s="334"/>
      <c r="AJ3" s="332" t="s">
        <v>19</v>
      </c>
      <c r="AK3" s="333"/>
      <c r="AL3" s="333"/>
      <c r="AM3" s="334"/>
      <c r="AN3" s="332" t="s">
        <v>20</v>
      </c>
      <c r="AO3" s="333"/>
      <c r="AP3" s="333"/>
      <c r="AQ3" s="334"/>
      <c r="AR3" s="26" t="s">
        <v>21</v>
      </c>
      <c r="AS3" s="38"/>
    </row>
    <row r="4" spans="1:45" ht="26.25" customHeight="1" thickBot="1" x14ac:dyDescent="0.3">
      <c r="A4" s="39" t="s">
        <v>22</v>
      </c>
      <c r="B4" s="40" t="s">
        <v>23</v>
      </c>
      <c r="C4" s="41" t="s">
        <v>24</v>
      </c>
      <c r="D4" s="335" t="s">
        <v>25</v>
      </c>
      <c r="E4" s="333"/>
      <c r="F4" s="42" t="s">
        <v>26</v>
      </c>
      <c r="G4" s="43" t="s">
        <v>27</v>
      </c>
      <c r="H4" s="44" t="s">
        <v>28</v>
      </c>
      <c r="I4" s="45" t="s">
        <v>29</v>
      </c>
      <c r="J4" s="46" t="s">
        <v>30</v>
      </c>
      <c r="K4" s="47" t="s">
        <v>31</v>
      </c>
      <c r="L4" s="48" t="s">
        <v>32</v>
      </c>
      <c r="M4" s="49" t="s">
        <v>33</v>
      </c>
      <c r="N4" s="50" t="s">
        <v>34</v>
      </c>
      <c r="O4" s="51" t="s">
        <v>35</v>
      </c>
      <c r="P4" s="52" t="s">
        <v>36</v>
      </c>
      <c r="Q4" s="53" t="s">
        <v>37</v>
      </c>
      <c r="R4" s="53" t="s">
        <v>38</v>
      </c>
      <c r="S4" s="53" t="s">
        <v>39</v>
      </c>
      <c r="T4" s="54" t="s">
        <v>40</v>
      </c>
      <c r="U4" s="54" t="s">
        <v>41</v>
      </c>
      <c r="V4" s="54" t="s">
        <v>42</v>
      </c>
      <c r="W4" s="54" t="s">
        <v>43</v>
      </c>
      <c r="X4" s="55" t="s">
        <v>44</v>
      </c>
      <c r="Y4" s="55" t="s">
        <v>45</v>
      </c>
      <c r="Z4" s="55" t="s">
        <v>46</v>
      </c>
      <c r="AA4" s="55" t="s">
        <v>47</v>
      </c>
      <c r="AB4" s="56" t="s">
        <v>48</v>
      </c>
      <c r="AC4" s="56" t="s">
        <v>49</v>
      </c>
      <c r="AD4" s="56" t="s">
        <v>50</v>
      </c>
      <c r="AE4" s="57" t="s">
        <v>51</v>
      </c>
      <c r="AF4" s="58" t="s">
        <v>48</v>
      </c>
      <c r="AG4" s="59" t="s">
        <v>49</v>
      </c>
      <c r="AH4" s="59" t="s">
        <v>50</v>
      </c>
      <c r="AI4" s="60" t="s">
        <v>51</v>
      </c>
      <c r="AJ4" s="58" t="s">
        <v>48</v>
      </c>
      <c r="AK4" s="59" t="s">
        <v>49</v>
      </c>
      <c r="AL4" s="59" t="s">
        <v>50</v>
      </c>
      <c r="AM4" s="60" t="s">
        <v>51</v>
      </c>
      <c r="AN4" s="58" t="s">
        <v>48</v>
      </c>
      <c r="AO4" s="59" t="s">
        <v>49</v>
      </c>
      <c r="AP4" s="59" t="s">
        <v>50</v>
      </c>
      <c r="AQ4" s="60" t="s">
        <v>51</v>
      </c>
      <c r="AR4" s="44" t="s">
        <v>28</v>
      </c>
      <c r="AS4" s="44" t="s">
        <v>29</v>
      </c>
    </row>
    <row r="5" spans="1:45" s="83" customFormat="1" ht="12.75" customHeight="1" x14ac:dyDescent="0.25">
      <c r="A5" s="61">
        <v>0</v>
      </c>
      <c r="B5" s="62"/>
      <c r="C5" s="63"/>
      <c r="D5" s="64"/>
      <c r="E5" s="65"/>
      <c r="F5" s="66"/>
      <c r="G5" s="67"/>
      <c r="H5" s="68"/>
      <c r="I5" s="69"/>
      <c r="J5" s="70"/>
      <c r="K5" s="71"/>
      <c r="L5" s="72"/>
      <c r="M5" s="73"/>
      <c r="N5" s="74"/>
      <c r="O5" s="75"/>
      <c r="P5" s="76"/>
      <c r="Q5" s="77"/>
      <c r="R5" s="77"/>
      <c r="S5" s="77"/>
      <c r="T5" s="78"/>
      <c r="U5" s="78"/>
      <c r="V5" s="78"/>
      <c r="W5" s="78"/>
      <c r="X5" s="79"/>
      <c r="Y5" s="79"/>
      <c r="Z5" s="79"/>
      <c r="AA5" s="79"/>
      <c r="AB5" s="80"/>
      <c r="AC5" s="81"/>
      <c r="AD5" s="81"/>
      <c r="AE5" s="82"/>
      <c r="AF5" s="80"/>
      <c r="AG5" s="81"/>
      <c r="AH5" s="81"/>
      <c r="AI5" s="82"/>
      <c r="AJ5" s="80"/>
      <c r="AK5" s="81"/>
      <c r="AL5" s="81"/>
      <c r="AM5" s="82"/>
      <c r="AN5" s="80"/>
      <c r="AO5" s="81"/>
      <c r="AP5" s="81"/>
      <c r="AQ5" s="82"/>
      <c r="AR5" s="68" t="s">
        <v>52</v>
      </c>
      <c r="AS5" s="68" t="s">
        <v>53</v>
      </c>
    </row>
    <row r="6" spans="1:45" s="83" customFormat="1" ht="12.75" customHeight="1" x14ac:dyDescent="0.25">
      <c r="A6" s="84">
        <v>1</v>
      </c>
      <c r="B6" s="85" t="s">
        <v>54</v>
      </c>
      <c r="C6" s="86" t="s">
        <v>55</v>
      </c>
      <c r="D6" s="87" t="s">
        <v>56</v>
      </c>
      <c r="E6" s="88">
        <v>11172</v>
      </c>
      <c r="F6" s="85" t="s">
        <v>57</v>
      </c>
      <c r="G6" s="89" t="s">
        <v>58</v>
      </c>
      <c r="H6" s="90" t="s">
        <v>2</v>
      </c>
      <c r="I6" s="91" t="s">
        <v>2</v>
      </c>
      <c r="J6" s="92" t="str">
        <f t="shared" ref="J6:J20" si="0">IF(P6&lt;1.03,"18:00","18:10")</f>
        <v>18:10</v>
      </c>
      <c r="K6" s="93">
        <v>0.8005902777777778</v>
      </c>
      <c r="L6" s="94">
        <f>IF($E$3="lite",IF(AND(H6="nei",I6="ja"),AF6,IF(AND(H6="nei",I6="nei"),AG6,IF(AND(H6="ja",I6="ja"),AH6,AI6))), IF($E$3="middels",IF(AND(H6="nei",I6="ja"),AJ6,IF(AND(H6="nei",I6="nei"),AK6,IF(AND(H6="ja",I6="ja"),AL6,AM6))), IF($E$3="mye",IF(AND(H6="nei",I6="ja"),AN6,IF(AND(H6="nei",I6="nei"),AO6,IF(AND(H6="ja",I6="ja"),AP6,AQ6))))))</f>
        <v>1.1451</v>
      </c>
      <c r="M6" s="95">
        <f t="shared" ref="M6:M36" si="1">IF(K6="Dnf","Dnf",(IF(K6="Dns","Dns",(IF(K6="Dsq","Dsq",(IF(K6="OCS","OCS",(K6-J6)*L6)))))))</f>
        <v>4.9978843750000057E-2</v>
      </c>
      <c r="N6" s="96">
        <f t="shared" ref="N6:N36" si="2">IF(K6="Dnf",1,(IF(K6="Dns",1.5,(IF(K6="Dsq",1.5,(A6/I$3))))))</f>
        <v>0.05</v>
      </c>
      <c r="O6" s="97">
        <v>90518559</v>
      </c>
      <c r="P6" s="98">
        <v>1.1930000000000001</v>
      </c>
      <c r="Q6" s="99">
        <v>0.94589999999999996</v>
      </c>
      <c r="R6" s="100">
        <v>1.1999</v>
      </c>
      <c r="S6" s="100">
        <v>1.3308</v>
      </c>
      <c r="T6" s="101">
        <v>1.1635</v>
      </c>
      <c r="U6" s="101">
        <v>0.94520000000000004</v>
      </c>
      <c r="V6" s="101">
        <v>1.1695</v>
      </c>
      <c r="W6" s="101">
        <v>1.2798</v>
      </c>
      <c r="X6" s="102">
        <v>1.1383000000000001</v>
      </c>
      <c r="Y6" s="102">
        <v>0.87250000000000005</v>
      </c>
      <c r="Z6" s="102">
        <v>1.1451</v>
      </c>
      <c r="AA6" s="102">
        <v>1.2968</v>
      </c>
      <c r="AB6" s="103">
        <f t="shared" ref="AB6:AB36" si="3">P6</f>
        <v>1.1930000000000001</v>
      </c>
      <c r="AC6" s="104">
        <f t="shared" ref="AC6:AC36" si="4">X6</f>
        <v>1.1383000000000001</v>
      </c>
      <c r="AD6" s="104">
        <f t="shared" ref="AD6:AD36" si="5">T6</f>
        <v>1.1635</v>
      </c>
      <c r="AE6" s="105">
        <f t="shared" ref="AE6:AE36" si="6">AC6*(T6/P6)</f>
        <v>1.1101525984911986</v>
      </c>
      <c r="AF6" s="106">
        <f t="shared" ref="AF6:AF36" si="7">Q6</f>
        <v>0.94589999999999996</v>
      </c>
      <c r="AG6" s="107">
        <f t="shared" ref="AG6:AG36" si="8">Y6</f>
        <v>0.87250000000000005</v>
      </c>
      <c r="AH6" s="107">
        <f t="shared" ref="AH6:AH36" si="9">U6</f>
        <v>0.94520000000000004</v>
      </c>
      <c r="AI6" s="105">
        <f t="shared" ref="AI6:AI36" si="10">AG6*(U6/Q6)</f>
        <v>0.87185431863833396</v>
      </c>
      <c r="AJ6" s="106">
        <f t="shared" ref="AJ6:AJ36" si="11">R6</f>
        <v>1.1999</v>
      </c>
      <c r="AK6" s="107">
        <f t="shared" ref="AK6:AK36" si="12">Z6</f>
        <v>1.1451</v>
      </c>
      <c r="AL6" s="107">
        <f t="shared" ref="AL6:AL36" si="13">V6</f>
        <v>1.1695</v>
      </c>
      <c r="AM6" s="105">
        <f t="shared" ref="AM6:AM36" si="14">AK6*(V6/R6)</f>
        <v>1.116088382365197</v>
      </c>
      <c r="AN6" s="106">
        <f t="shared" ref="AN6:AN36" si="15">S6</f>
        <v>1.3308</v>
      </c>
      <c r="AO6" s="107">
        <f t="shared" ref="AO6:AO36" si="16">AA6</f>
        <v>1.2968</v>
      </c>
      <c r="AP6" s="107">
        <f t="shared" ref="AP6:AP36" si="17">W6</f>
        <v>1.2798</v>
      </c>
      <c r="AQ6" s="105">
        <f t="shared" ref="AQ6:AQ36" si="18">AO6*(W6/S6)</f>
        <v>1.2471029756537422</v>
      </c>
      <c r="AR6" s="90" t="s">
        <v>2</v>
      </c>
      <c r="AS6" s="108" t="s">
        <v>1</v>
      </c>
    </row>
    <row r="7" spans="1:45" s="130" customFormat="1" ht="12.75" customHeight="1" x14ac:dyDescent="0.25">
      <c r="A7" s="109">
        <v>2</v>
      </c>
      <c r="B7" s="110" t="s">
        <v>59</v>
      </c>
      <c r="C7" s="111" t="s">
        <v>60</v>
      </c>
      <c r="D7" s="112" t="s">
        <v>56</v>
      </c>
      <c r="E7" s="113">
        <v>26</v>
      </c>
      <c r="F7" s="114" t="s">
        <v>61</v>
      </c>
      <c r="G7" s="115" t="s">
        <v>62</v>
      </c>
      <c r="H7" s="90" t="s">
        <v>2</v>
      </c>
      <c r="I7" s="91" t="s">
        <v>1</v>
      </c>
      <c r="J7" s="92" t="str">
        <f t="shared" si="0"/>
        <v>18:10</v>
      </c>
      <c r="K7" s="116">
        <v>0.80385416666666665</v>
      </c>
      <c r="L7" s="117">
        <f>IF($E$3="lite",IF(AND(H7="nei",I7="ja"),AF7,IF(AND(H7="nei",I7="nei"),AG7,IF(AND(H7="ja",I7="ja"),AH7,AI7))), IF($E$3="middels",IF(AND(H7="nei",I7="ja"),AJ7,IF(AND(H7="nei",I7="nei"),AK7,IF(AND(H7="ja",I7="ja"),AL7,AM7))), IF($E$3="mye",IF(AND(H7="nei",I7="ja"),AN7,IF(AND(H7="nei",I7="nei"),AO7,IF(AND(H7="ja",I7="ja"),AP7,AQ7))))))</f>
        <v>1.1324000000000001</v>
      </c>
      <c r="M7" s="95">
        <f t="shared" si="1"/>
        <v>5.3120569444444453E-2</v>
      </c>
      <c r="N7" s="118">
        <f t="shared" si="2"/>
        <v>0.1</v>
      </c>
      <c r="O7" s="119">
        <v>99479805</v>
      </c>
      <c r="P7" s="120">
        <v>1.1333</v>
      </c>
      <c r="Q7" s="121">
        <v>0.92559999999999998</v>
      </c>
      <c r="R7" s="122">
        <v>1.1324000000000001</v>
      </c>
      <c r="S7" s="121">
        <v>1.276</v>
      </c>
      <c r="T7" s="123">
        <v>1.0968</v>
      </c>
      <c r="U7" s="123">
        <v>0.91679999999999995</v>
      </c>
      <c r="V7" s="123">
        <v>1.0961000000000001</v>
      </c>
      <c r="W7" s="123">
        <v>1.2150000000000001</v>
      </c>
      <c r="X7" s="124">
        <v>1.0568</v>
      </c>
      <c r="Y7" s="124">
        <v>0.83799999999999997</v>
      </c>
      <c r="Z7" s="124">
        <v>1.0599000000000001</v>
      </c>
      <c r="AA7" s="124">
        <v>1.1927000000000001</v>
      </c>
      <c r="AB7" s="125">
        <f t="shared" si="3"/>
        <v>1.1333</v>
      </c>
      <c r="AC7" s="126">
        <f t="shared" si="4"/>
        <v>1.0568</v>
      </c>
      <c r="AD7" s="126">
        <f t="shared" si="5"/>
        <v>1.0968</v>
      </c>
      <c r="AE7" s="127">
        <f t="shared" si="6"/>
        <v>1.0227638224653666</v>
      </c>
      <c r="AF7" s="128">
        <f t="shared" si="7"/>
        <v>0.92559999999999998</v>
      </c>
      <c r="AG7" s="129">
        <f t="shared" si="8"/>
        <v>0.83799999999999997</v>
      </c>
      <c r="AH7" s="129">
        <f t="shared" si="9"/>
        <v>0.91679999999999995</v>
      </c>
      <c r="AI7" s="127">
        <f t="shared" si="10"/>
        <v>0.83003284356093343</v>
      </c>
      <c r="AJ7" s="128">
        <f t="shared" si="11"/>
        <v>1.1324000000000001</v>
      </c>
      <c r="AK7" s="129">
        <f t="shared" si="12"/>
        <v>1.0599000000000001</v>
      </c>
      <c r="AL7" s="129">
        <f t="shared" si="13"/>
        <v>1.0961000000000001</v>
      </c>
      <c r="AM7" s="127">
        <f t="shared" si="14"/>
        <v>1.0259240462734016</v>
      </c>
      <c r="AN7" s="128">
        <f t="shared" si="15"/>
        <v>1.276</v>
      </c>
      <c r="AO7" s="129">
        <f t="shared" si="16"/>
        <v>1.1927000000000001</v>
      </c>
      <c r="AP7" s="129">
        <f t="shared" si="17"/>
        <v>1.2150000000000001</v>
      </c>
      <c r="AQ7" s="127">
        <f t="shared" si="18"/>
        <v>1.1356822100313479</v>
      </c>
      <c r="AR7" s="90" t="s">
        <v>2</v>
      </c>
      <c r="AS7" s="108" t="s">
        <v>1</v>
      </c>
    </row>
    <row r="8" spans="1:45" s="130" customFormat="1" ht="14.1" customHeight="1" x14ac:dyDescent="0.25">
      <c r="A8" s="84">
        <v>3</v>
      </c>
      <c r="B8" s="114" t="s">
        <v>63</v>
      </c>
      <c r="C8" s="131" t="s">
        <v>55</v>
      </c>
      <c r="D8" s="112" t="s">
        <v>56</v>
      </c>
      <c r="E8" s="132">
        <v>70</v>
      </c>
      <c r="F8" s="110" t="s">
        <v>64</v>
      </c>
      <c r="G8" s="110" t="s">
        <v>65</v>
      </c>
      <c r="H8" s="90" t="s">
        <v>1</v>
      </c>
      <c r="I8" s="91" t="s">
        <v>1</v>
      </c>
      <c r="J8" s="133" t="str">
        <f t="shared" si="0"/>
        <v>18:00</v>
      </c>
      <c r="K8" s="116">
        <v>0.81175925925925929</v>
      </c>
      <c r="L8" s="117">
        <f>IF($E$3="lite",IF(AND(H8="nei",I8="ja"),AF8,IF(AND(H8="nei",I8="nei"),AG8,IF(AND(H8="ja",I8="ja"),AH8,AI8))), IF($E$3="middels",IF(AND(H8="nei",I8="ja"),AJ8,IF(AND(H8="nei",I8="nei"),AK8,IF(AND(H8="ja",I8="ja"),AL8,AM8))), IF($E$3="mye",IF(AND(H8="nei",I8="ja"),AN8,IF(AND(H8="nei",I8="nei"),AO8,IF(AND(H8="ja",I8="ja"),AP8,AQ8))))))</f>
        <v>0.87829999999999997</v>
      </c>
      <c r="M8" s="95">
        <f t="shared" si="1"/>
        <v>5.4243157407407434E-2</v>
      </c>
      <c r="N8" s="134">
        <f t="shared" si="2"/>
        <v>0.15</v>
      </c>
      <c r="O8" s="119">
        <v>97703440</v>
      </c>
      <c r="P8" s="135">
        <v>0.88949999999999996</v>
      </c>
      <c r="Q8" s="136">
        <v>0.68679999999999997</v>
      </c>
      <c r="R8" s="136">
        <v>0.89559999999999995</v>
      </c>
      <c r="S8" s="137">
        <v>1.0032000000000001</v>
      </c>
      <c r="T8" s="138">
        <v>0.872</v>
      </c>
      <c r="U8" s="138">
        <v>0.69040000000000001</v>
      </c>
      <c r="V8" s="138">
        <v>0.87829999999999997</v>
      </c>
      <c r="W8" s="138">
        <v>0.96579999999999999</v>
      </c>
      <c r="X8" s="139">
        <v>0.85160000000000002</v>
      </c>
      <c r="Y8" s="139">
        <v>0.6401</v>
      </c>
      <c r="Z8" s="139">
        <v>0.85809999999999997</v>
      </c>
      <c r="AA8" s="139">
        <v>0.97440000000000004</v>
      </c>
      <c r="AB8" s="125">
        <f t="shared" si="3"/>
        <v>0.88949999999999996</v>
      </c>
      <c r="AC8" s="126">
        <f t="shared" si="4"/>
        <v>0.85160000000000002</v>
      </c>
      <c r="AD8" s="126">
        <f t="shared" si="5"/>
        <v>0.872</v>
      </c>
      <c r="AE8" s="127">
        <f t="shared" si="6"/>
        <v>0.83484564362001124</v>
      </c>
      <c r="AF8" s="128">
        <f t="shared" si="7"/>
        <v>0.68679999999999997</v>
      </c>
      <c r="AG8" s="129">
        <f t="shared" si="8"/>
        <v>0.6401</v>
      </c>
      <c r="AH8" s="129">
        <f t="shared" si="9"/>
        <v>0.69040000000000001</v>
      </c>
      <c r="AI8" s="127">
        <f t="shared" si="10"/>
        <v>0.64345521258008165</v>
      </c>
      <c r="AJ8" s="128">
        <f t="shared" si="11"/>
        <v>0.89559999999999995</v>
      </c>
      <c r="AK8" s="129">
        <f t="shared" si="12"/>
        <v>0.85809999999999997</v>
      </c>
      <c r="AL8" s="129">
        <f t="shared" si="13"/>
        <v>0.87829999999999997</v>
      </c>
      <c r="AM8" s="127">
        <f t="shared" si="14"/>
        <v>0.8415243747208575</v>
      </c>
      <c r="AN8" s="128">
        <f t="shared" si="15"/>
        <v>1.0032000000000001</v>
      </c>
      <c r="AO8" s="129">
        <f t="shared" si="16"/>
        <v>0.97440000000000004</v>
      </c>
      <c r="AP8" s="129">
        <f t="shared" si="17"/>
        <v>0.96579999999999999</v>
      </c>
      <c r="AQ8" s="127">
        <f t="shared" si="18"/>
        <v>0.93807368421052628</v>
      </c>
      <c r="AR8" s="90" t="s">
        <v>1</v>
      </c>
      <c r="AS8" s="108" t="s">
        <v>1</v>
      </c>
    </row>
    <row r="9" spans="1:45" s="150" customFormat="1" ht="14.1" customHeight="1" x14ac:dyDescent="0.25">
      <c r="A9" s="109">
        <v>4</v>
      </c>
      <c r="B9" s="140" t="s">
        <v>66</v>
      </c>
      <c r="C9" s="141" t="s">
        <v>60</v>
      </c>
      <c r="D9" s="142" t="s">
        <v>56</v>
      </c>
      <c r="E9" s="132">
        <v>11722</v>
      </c>
      <c r="F9" s="140" t="s">
        <v>67</v>
      </c>
      <c r="G9" s="143" t="s">
        <v>68</v>
      </c>
      <c r="H9" s="90" t="s">
        <v>1</v>
      </c>
      <c r="I9" s="91" t="s">
        <v>2</v>
      </c>
      <c r="J9" s="92" t="str">
        <f t="shared" si="0"/>
        <v>18:10</v>
      </c>
      <c r="K9" s="144">
        <v>0.8121990740740741</v>
      </c>
      <c r="L9" s="117">
        <f>IF($E$3="lite",IF(AND(H9="nei",I9="ja"),AF9,IF(AND(H9="nei",I9="nei"),AG9,IF(AND(H9="ja",I9="ja"),AH9,AI9))), IF($E$3="middels",IF(AND(H9="nei",I9="ja"),AJ9,IF(AND(H9="nei",I9="nei"),AK9,IF(AND(H9="ja",I9="ja"),AL9,AM9))), IF($E$3="mye",IF(AND(H9="nei",I9="ja"),AN9,IF(AND(H9="nei",I9="nei"),AO9,IF(AND(H9="ja",I9="ja"),AP9,AQ9))))))</f>
        <v>0.98563002945927969</v>
      </c>
      <c r="M9" s="95">
        <f t="shared" si="1"/>
        <v>5.4460622229613488E-2</v>
      </c>
      <c r="N9" s="134">
        <f t="shared" si="2"/>
        <v>0.2</v>
      </c>
      <c r="O9" s="145">
        <v>91357690</v>
      </c>
      <c r="P9" s="146">
        <v>1.0442</v>
      </c>
      <c r="Q9" s="99">
        <v>0.82399999999999995</v>
      </c>
      <c r="R9" s="99">
        <v>1.0523</v>
      </c>
      <c r="S9" s="147">
        <v>1.1580999999999999</v>
      </c>
      <c r="T9" s="148">
        <v>1.0344</v>
      </c>
      <c r="U9" s="148">
        <v>0.82330000000000003</v>
      </c>
      <c r="V9" s="148">
        <v>1.0426</v>
      </c>
      <c r="W9" s="148">
        <v>1.1398999999999999</v>
      </c>
      <c r="X9" s="149">
        <v>0.98729999999999996</v>
      </c>
      <c r="Y9" s="149">
        <v>0.747</v>
      </c>
      <c r="Z9" s="149">
        <v>0.99480000000000002</v>
      </c>
      <c r="AA9" s="149">
        <v>1.1248</v>
      </c>
      <c r="AB9" s="125">
        <f t="shared" si="3"/>
        <v>1.0442</v>
      </c>
      <c r="AC9" s="126">
        <f t="shared" si="4"/>
        <v>0.98729999999999996</v>
      </c>
      <c r="AD9" s="126">
        <f t="shared" si="5"/>
        <v>1.0344</v>
      </c>
      <c r="AE9" s="127">
        <f t="shared" si="6"/>
        <v>0.97803401647194022</v>
      </c>
      <c r="AF9" s="128">
        <f t="shared" si="7"/>
        <v>0.82399999999999995</v>
      </c>
      <c r="AG9" s="129">
        <f t="shared" si="8"/>
        <v>0.747</v>
      </c>
      <c r="AH9" s="129">
        <f t="shared" si="9"/>
        <v>0.82330000000000003</v>
      </c>
      <c r="AI9" s="127">
        <f t="shared" si="10"/>
        <v>0.74636541262135936</v>
      </c>
      <c r="AJ9" s="128">
        <f t="shared" si="11"/>
        <v>1.0523</v>
      </c>
      <c r="AK9" s="129">
        <f t="shared" si="12"/>
        <v>0.99480000000000002</v>
      </c>
      <c r="AL9" s="129">
        <f t="shared" si="13"/>
        <v>1.0426</v>
      </c>
      <c r="AM9" s="127">
        <f t="shared" si="14"/>
        <v>0.98563002945927969</v>
      </c>
      <c r="AN9" s="128">
        <f t="shared" si="15"/>
        <v>1.1580999999999999</v>
      </c>
      <c r="AO9" s="129">
        <f t="shared" si="16"/>
        <v>1.1248</v>
      </c>
      <c r="AP9" s="129">
        <f t="shared" si="17"/>
        <v>1.1398999999999999</v>
      </c>
      <c r="AQ9" s="127">
        <f t="shared" si="18"/>
        <v>1.1071233226837061</v>
      </c>
      <c r="AR9" s="90" t="s">
        <v>1</v>
      </c>
      <c r="AS9" s="108" t="s">
        <v>2</v>
      </c>
    </row>
    <row r="10" spans="1:45" s="130" customFormat="1" ht="12.6" customHeight="1" x14ac:dyDescent="0.25">
      <c r="A10" s="84">
        <v>5</v>
      </c>
      <c r="B10" s="114" t="s">
        <v>69</v>
      </c>
      <c r="C10" s="131" t="s">
        <v>60</v>
      </c>
      <c r="D10" s="112" t="s">
        <v>56</v>
      </c>
      <c r="E10" s="113">
        <v>63</v>
      </c>
      <c r="F10" s="114" t="s">
        <v>70</v>
      </c>
      <c r="G10" s="115" t="s">
        <v>71</v>
      </c>
      <c r="H10" s="90" t="s">
        <v>1</v>
      </c>
      <c r="I10" s="91" t="s">
        <v>2</v>
      </c>
      <c r="J10" s="133" t="str">
        <f t="shared" si="0"/>
        <v>18:00</v>
      </c>
      <c r="K10" s="144">
        <v>0.81482638888888892</v>
      </c>
      <c r="L10" s="117">
        <f>IF($E$3="lite",IF(AND(H10="nei",I10="ja"),AF10,IF(AND(H10="nei",I10="nei"),AG10,IF(AND(H10="ja",I10="ja"),AH10,AI10))), IF($E$3="middels",IF(AND(H10="nei",I10="ja"),AJ10,IF(AND(H10="nei",I10="nei"),AK10,IF(AND(H10="ja",I10="ja"),AL10,AM10))), IF($E$3="mye",IF(AND(H10="nei",I10="ja"),AN10,IF(AND(H10="nei",I10="nei"),AO10,IF(AND(H10="ja",I10="ja"),AP10,AQ10))))))</f>
        <v>0.8415243747208575</v>
      </c>
      <c r="M10" s="95">
        <f t="shared" si="1"/>
        <v>5.4552986375133394E-2</v>
      </c>
      <c r="N10" s="118">
        <f t="shared" si="2"/>
        <v>0.25</v>
      </c>
      <c r="O10" s="119">
        <v>90844664</v>
      </c>
      <c r="P10" s="135">
        <v>0.88949999999999996</v>
      </c>
      <c r="Q10" s="136">
        <v>0.68679999999999997</v>
      </c>
      <c r="R10" s="136">
        <v>0.89559999999999995</v>
      </c>
      <c r="S10" s="137">
        <v>1.0032000000000001</v>
      </c>
      <c r="T10" s="138">
        <v>0.872</v>
      </c>
      <c r="U10" s="138">
        <v>0.69040000000000001</v>
      </c>
      <c r="V10" s="138">
        <v>0.87829999999999997</v>
      </c>
      <c r="W10" s="138">
        <v>0.96579999999999999</v>
      </c>
      <c r="X10" s="139">
        <v>0.85160000000000002</v>
      </c>
      <c r="Y10" s="139">
        <v>0.6401</v>
      </c>
      <c r="Z10" s="139">
        <v>0.85809999999999997</v>
      </c>
      <c r="AA10" s="139">
        <v>0.97440000000000004</v>
      </c>
      <c r="AB10" s="125">
        <f t="shared" si="3"/>
        <v>0.88949999999999996</v>
      </c>
      <c r="AC10" s="126">
        <f t="shared" si="4"/>
        <v>0.85160000000000002</v>
      </c>
      <c r="AD10" s="126">
        <f t="shared" si="5"/>
        <v>0.872</v>
      </c>
      <c r="AE10" s="127">
        <f t="shared" si="6"/>
        <v>0.83484564362001124</v>
      </c>
      <c r="AF10" s="128">
        <f t="shared" si="7"/>
        <v>0.68679999999999997</v>
      </c>
      <c r="AG10" s="129">
        <f t="shared" si="8"/>
        <v>0.6401</v>
      </c>
      <c r="AH10" s="129">
        <f t="shared" si="9"/>
        <v>0.69040000000000001</v>
      </c>
      <c r="AI10" s="127">
        <f t="shared" si="10"/>
        <v>0.64345521258008165</v>
      </c>
      <c r="AJ10" s="128">
        <f t="shared" si="11"/>
        <v>0.89559999999999995</v>
      </c>
      <c r="AK10" s="129">
        <f t="shared" si="12"/>
        <v>0.85809999999999997</v>
      </c>
      <c r="AL10" s="129">
        <f t="shared" si="13"/>
        <v>0.87829999999999997</v>
      </c>
      <c r="AM10" s="127">
        <f t="shared" si="14"/>
        <v>0.8415243747208575</v>
      </c>
      <c r="AN10" s="128">
        <f t="shared" si="15"/>
        <v>1.0032000000000001</v>
      </c>
      <c r="AO10" s="129">
        <f t="shared" si="16"/>
        <v>0.97440000000000004</v>
      </c>
      <c r="AP10" s="129">
        <f t="shared" si="17"/>
        <v>0.96579999999999999</v>
      </c>
      <c r="AQ10" s="127">
        <f t="shared" si="18"/>
        <v>0.93807368421052628</v>
      </c>
      <c r="AR10" s="90" t="s">
        <v>1</v>
      </c>
      <c r="AS10" s="108" t="s">
        <v>1</v>
      </c>
    </row>
    <row r="11" spans="1:45" s="130" customFormat="1" ht="12.75" customHeight="1" x14ac:dyDescent="0.25">
      <c r="A11" s="109">
        <v>6</v>
      </c>
      <c r="B11" s="151" t="s">
        <v>72</v>
      </c>
      <c r="C11" s="152" t="s">
        <v>60</v>
      </c>
      <c r="D11" s="153" t="s">
        <v>56</v>
      </c>
      <c r="E11" s="152">
        <v>9727</v>
      </c>
      <c r="F11" s="151" t="s">
        <v>73</v>
      </c>
      <c r="G11" s="154" t="s">
        <v>74</v>
      </c>
      <c r="H11" s="90" t="s">
        <v>1</v>
      </c>
      <c r="I11" s="91" t="s">
        <v>2</v>
      </c>
      <c r="J11" s="133" t="str">
        <f t="shared" si="0"/>
        <v>18:00</v>
      </c>
      <c r="K11" s="155">
        <v>0.80825231481481485</v>
      </c>
      <c r="L11" s="156">
        <f>IF($E$3="lite",IF(AND(H11="nei",I11="ja"),AF11,IF(AND(H11="nei",I11="nei"),AG11,IF(AND(H11="ja",I11="ja"),AH11,AI11))), IF($E$3="middels",IF(AND(H11="nei",I11="ja"),AJ11,IF(AND(H11="nei",I11="nei"),AK11,IF(AND(H11="ja",I11="ja"),AL11,AM11))), IF($E$3="mye",IF(AND(H11="nei",I11="ja"),AN11,IF(AND(H11="nei",I11="nei"),AO11,IF(AND(H11="ja",I11="ja"),AP11,AQ11))))))</f>
        <v>0.94836239782016352</v>
      </c>
      <c r="M11" s="95">
        <f t="shared" si="1"/>
        <v>5.5244304956352852E-2</v>
      </c>
      <c r="N11" s="134">
        <f t="shared" si="2"/>
        <v>0.3</v>
      </c>
      <c r="O11" s="157">
        <v>90135104</v>
      </c>
      <c r="P11" s="158">
        <v>0.98360000000000003</v>
      </c>
      <c r="Q11" s="99">
        <v>0.78180000000000005</v>
      </c>
      <c r="R11" s="159">
        <v>0.9909</v>
      </c>
      <c r="S11" s="159">
        <v>1.0860000000000001</v>
      </c>
      <c r="T11" s="160">
        <v>0.97219999999999995</v>
      </c>
      <c r="U11" s="160">
        <v>0.77949999999999997</v>
      </c>
      <c r="V11" s="160">
        <v>0.97950000000000004</v>
      </c>
      <c r="W11" s="160">
        <v>1.0664</v>
      </c>
      <c r="X11" s="161">
        <v>0.95209999999999995</v>
      </c>
      <c r="Y11" s="161">
        <v>0.73919999999999997</v>
      </c>
      <c r="Z11" s="161">
        <v>0.95940000000000003</v>
      </c>
      <c r="AA11" s="161">
        <v>1.0657000000000001</v>
      </c>
      <c r="AB11" s="125">
        <f t="shared" si="3"/>
        <v>0.98360000000000003</v>
      </c>
      <c r="AC11" s="126">
        <f t="shared" si="4"/>
        <v>0.95209999999999995</v>
      </c>
      <c r="AD11" s="126">
        <f t="shared" si="5"/>
        <v>0.97219999999999995</v>
      </c>
      <c r="AE11" s="127">
        <f t="shared" si="6"/>
        <v>0.94106508743391615</v>
      </c>
      <c r="AF11" s="128">
        <f t="shared" si="7"/>
        <v>0.78180000000000005</v>
      </c>
      <c r="AG11" s="129">
        <f t="shared" si="8"/>
        <v>0.73919999999999997</v>
      </c>
      <c r="AH11" s="129">
        <f t="shared" si="9"/>
        <v>0.77949999999999997</v>
      </c>
      <c r="AI11" s="127">
        <f t="shared" si="10"/>
        <v>0.73702532617037597</v>
      </c>
      <c r="AJ11" s="128">
        <f t="shared" si="11"/>
        <v>0.9909</v>
      </c>
      <c r="AK11" s="129">
        <f t="shared" si="12"/>
        <v>0.95940000000000003</v>
      </c>
      <c r="AL11" s="129">
        <f t="shared" si="13"/>
        <v>0.97950000000000004</v>
      </c>
      <c r="AM11" s="127">
        <f t="shared" si="14"/>
        <v>0.94836239782016352</v>
      </c>
      <c r="AN11" s="128">
        <f t="shared" si="15"/>
        <v>1.0860000000000001</v>
      </c>
      <c r="AO11" s="129">
        <f t="shared" si="16"/>
        <v>1.0657000000000001</v>
      </c>
      <c r="AP11" s="129">
        <f t="shared" si="17"/>
        <v>1.0664</v>
      </c>
      <c r="AQ11" s="127">
        <f t="shared" si="18"/>
        <v>1.0464663720073666</v>
      </c>
      <c r="AR11" s="90" t="s">
        <v>2</v>
      </c>
      <c r="AS11" s="108" t="s">
        <v>1</v>
      </c>
    </row>
    <row r="12" spans="1:45" s="130" customFormat="1" ht="12.75" customHeight="1" x14ac:dyDescent="0.25">
      <c r="A12" s="84">
        <v>7</v>
      </c>
      <c r="B12" s="110" t="s">
        <v>75</v>
      </c>
      <c r="C12" s="111" t="s">
        <v>60</v>
      </c>
      <c r="D12" s="162" t="s">
        <v>56</v>
      </c>
      <c r="E12" s="111">
        <v>22</v>
      </c>
      <c r="F12" s="163" t="s">
        <v>76</v>
      </c>
      <c r="G12" s="115" t="s">
        <v>77</v>
      </c>
      <c r="H12" s="90" t="s">
        <v>1</v>
      </c>
      <c r="I12" s="91" t="s">
        <v>2</v>
      </c>
      <c r="J12" s="133" t="str">
        <f t="shared" si="0"/>
        <v>18:00</v>
      </c>
      <c r="K12" s="116">
        <v>0.81306712962962968</v>
      </c>
      <c r="L12" s="117">
        <f>IF($E$3="lite",IF(AND(H12="nei",I12="ja"),AF12,IF(AND(H12="nei",I12="nei"),AG12,IF(AND(H12="ja",I12="ja"),AH12,AI12))), IF($E$3="middels",IF(AND(H12="nei",I12="ja"),AJ12,IF(AND(H12="nei",I12="nei"),AK12,IF(AND(H12="ja",I12="ja"),AL12,AM12))), IF($E$3="mye",IF(AND(H12="nei",I12="ja"),AN12,IF(AND(H12="nei",I12="nei"),AO12,IF(AND(H12="ja",I12="ja"),AP12,AQ12))))))</f>
        <v>0.88468883899935857</v>
      </c>
      <c r="M12" s="95">
        <f t="shared" si="1"/>
        <v>5.5794785691059133E-2</v>
      </c>
      <c r="N12" s="134">
        <f t="shared" si="2"/>
        <v>0.35</v>
      </c>
      <c r="O12" s="164">
        <v>90088476</v>
      </c>
      <c r="P12" s="146">
        <v>0.92920000000000003</v>
      </c>
      <c r="Q12" s="99">
        <v>0.73050000000000004</v>
      </c>
      <c r="R12" s="99">
        <v>0.93540000000000001</v>
      </c>
      <c r="S12" s="147">
        <v>1.0365</v>
      </c>
      <c r="T12" s="148">
        <v>0.91349999999999998</v>
      </c>
      <c r="U12" s="148">
        <v>0.73680000000000001</v>
      </c>
      <c r="V12" s="148">
        <v>0.92010000000000003</v>
      </c>
      <c r="W12" s="148">
        <v>1.0004999999999999</v>
      </c>
      <c r="X12" s="149">
        <v>0.89249999999999996</v>
      </c>
      <c r="Y12" s="149">
        <v>0.68389999999999995</v>
      </c>
      <c r="Z12" s="149">
        <v>0.89939999999999998</v>
      </c>
      <c r="AA12" s="149">
        <v>1.0077</v>
      </c>
      <c r="AB12" s="125">
        <f t="shared" si="3"/>
        <v>0.92920000000000003</v>
      </c>
      <c r="AC12" s="126">
        <f t="shared" si="4"/>
        <v>0.89249999999999996</v>
      </c>
      <c r="AD12" s="126">
        <f t="shared" si="5"/>
        <v>0.91349999999999998</v>
      </c>
      <c r="AE12" s="127">
        <f t="shared" si="6"/>
        <v>0.87742009255273345</v>
      </c>
      <c r="AF12" s="128">
        <f t="shared" si="7"/>
        <v>0.73050000000000004</v>
      </c>
      <c r="AG12" s="129">
        <f t="shared" si="8"/>
        <v>0.68389999999999995</v>
      </c>
      <c r="AH12" s="129">
        <f t="shared" si="9"/>
        <v>0.73680000000000001</v>
      </c>
      <c r="AI12" s="127">
        <f t="shared" si="10"/>
        <v>0.68979811088295684</v>
      </c>
      <c r="AJ12" s="128">
        <f t="shared" si="11"/>
        <v>0.93540000000000001</v>
      </c>
      <c r="AK12" s="129">
        <f t="shared" si="12"/>
        <v>0.89939999999999998</v>
      </c>
      <c r="AL12" s="129">
        <f t="shared" si="13"/>
        <v>0.92010000000000003</v>
      </c>
      <c r="AM12" s="127">
        <f t="shared" si="14"/>
        <v>0.88468883899935857</v>
      </c>
      <c r="AN12" s="128">
        <f t="shared" si="15"/>
        <v>1.0365</v>
      </c>
      <c r="AO12" s="129">
        <f t="shared" si="16"/>
        <v>1.0077</v>
      </c>
      <c r="AP12" s="129">
        <f t="shared" si="17"/>
        <v>1.0004999999999999</v>
      </c>
      <c r="AQ12" s="127">
        <f t="shared" si="18"/>
        <v>0.97270028943560061</v>
      </c>
      <c r="AR12" s="90" t="s">
        <v>1</v>
      </c>
      <c r="AS12" s="108" t="s">
        <v>2</v>
      </c>
    </row>
    <row r="13" spans="1:45" s="130" customFormat="1" ht="12.75" customHeight="1" x14ac:dyDescent="0.25">
      <c r="A13" s="109">
        <v>8</v>
      </c>
      <c r="B13" s="114" t="s">
        <v>78</v>
      </c>
      <c r="C13" s="131" t="s">
        <v>79</v>
      </c>
      <c r="D13" s="112" t="s">
        <v>56</v>
      </c>
      <c r="E13" s="113">
        <v>16120</v>
      </c>
      <c r="F13" s="114" t="s">
        <v>80</v>
      </c>
      <c r="G13" s="165" t="s">
        <v>81</v>
      </c>
      <c r="H13" s="90" t="s">
        <v>1</v>
      </c>
      <c r="I13" s="91" t="s">
        <v>2</v>
      </c>
      <c r="J13" s="92" t="str">
        <f t="shared" si="0"/>
        <v>18:10</v>
      </c>
      <c r="K13" s="116">
        <v>0.81229166666666663</v>
      </c>
      <c r="L13" s="117">
        <f>IF($E$3="lite",IF(AND(H13="nei",I13="ja"),AF13,IF(AND(H13="nei",I13="nei"),AG13,IF(AND(H13="ja",I13="ja"),AH13,AI13))), IF($E$3="middels",IF(AND(H13="nei",I13="ja"),AJ13,IF(AND(H13="nei",I13="nei"),AK13,IF(AND(H13="ja",I13="ja"),AL13,AM13))), IF($E$3="mye",IF(AND(H13="nei",I13="ja"),AN13,IF(AND(H13="nei",I13="nei"),AO13,IF(AND(H13="ja",I13="ja"),AP13,AQ13))))))</f>
        <v>1.0117744478049677</v>
      </c>
      <c r="M13" s="95">
        <f t="shared" si="1"/>
        <v>5.5998905201427716E-2</v>
      </c>
      <c r="N13" s="134">
        <f t="shared" si="2"/>
        <v>0.4</v>
      </c>
      <c r="O13" s="166">
        <v>45204234</v>
      </c>
      <c r="P13" s="146">
        <v>1.0851999999999999</v>
      </c>
      <c r="Q13" s="99">
        <v>0.85160000000000002</v>
      </c>
      <c r="R13" s="99">
        <v>1.0911</v>
      </c>
      <c r="S13" s="147">
        <v>1.2196</v>
      </c>
      <c r="T13" s="148">
        <v>1.0722</v>
      </c>
      <c r="U13" s="148">
        <v>0.8569</v>
      </c>
      <c r="V13" s="148">
        <v>1.0786</v>
      </c>
      <c r="W13" s="148">
        <v>1.1889000000000001</v>
      </c>
      <c r="X13" s="149">
        <v>1.0167999999999999</v>
      </c>
      <c r="Y13" s="149">
        <v>0.76180000000000003</v>
      </c>
      <c r="Z13" s="149">
        <v>1.0235000000000001</v>
      </c>
      <c r="AA13" s="149">
        <v>1.1718999999999999</v>
      </c>
      <c r="AB13" s="125">
        <f t="shared" si="3"/>
        <v>1.0851999999999999</v>
      </c>
      <c r="AC13" s="126">
        <f t="shared" si="4"/>
        <v>1.0167999999999999</v>
      </c>
      <c r="AD13" s="126">
        <f t="shared" si="5"/>
        <v>1.0722</v>
      </c>
      <c r="AE13" s="127">
        <f t="shared" si="6"/>
        <v>1.00461938813122</v>
      </c>
      <c r="AF13" s="128">
        <f t="shared" si="7"/>
        <v>0.85160000000000002</v>
      </c>
      <c r="AG13" s="129">
        <f t="shared" si="8"/>
        <v>0.76180000000000003</v>
      </c>
      <c r="AH13" s="129">
        <f t="shared" si="9"/>
        <v>0.8569</v>
      </c>
      <c r="AI13" s="127">
        <f t="shared" si="10"/>
        <v>0.76654112259276663</v>
      </c>
      <c r="AJ13" s="128">
        <f t="shared" si="11"/>
        <v>1.0911</v>
      </c>
      <c r="AK13" s="129">
        <f t="shared" si="12"/>
        <v>1.0235000000000001</v>
      </c>
      <c r="AL13" s="129">
        <f t="shared" si="13"/>
        <v>1.0786</v>
      </c>
      <c r="AM13" s="127">
        <f t="shared" si="14"/>
        <v>1.0117744478049677</v>
      </c>
      <c r="AN13" s="128">
        <f t="shared" si="15"/>
        <v>1.2196</v>
      </c>
      <c r="AO13" s="129">
        <f t="shared" si="16"/>
        <v>1.1718999999999999</v>
      </c>
      <c r="AP13" s="129">
        <f t="shared" si="17"/>
        <v>1.1889000000000001</v>
      </c>
      <c r="AQ13" s="127">
        <f t="shared" si="18"/>
        <v>1.1424007133486389</v>
      </c>
      <c r="AR13" s="90" t="s">
        <v>1</v>
      </c>
      <c r="AS13" s="108" t="s">
        <v>2</v>
      </c>
    </row>
    <row r="14" spans="1:45" s="83" customFormat="1" ht="12.75" customHeight="1" x14ac:dyDescent="0.3">
      <c r="A14" s="84">
        <v>9</v>
      </c>
      <c r="B14" s="140" t="s">
        <v>82</v>
      </c>
      <c r="C14" s="141" t="s">
        <v>60</v>
      </c>
      <c r="D14" s="142" t="s">
        <v>56</v>
      </c>
      <c r="E14" s="132">
        <v>105</v>
      </c>
      <c r="F14" s="140" t="s">
        <v>64</v>
      </c>
      <c r="G14" s="167" t="s">
        <v>83</v>
      </c>
      <c r="H14" s="90" t="s">
        <v>2</v>
      </c>
      <c r="I14" s="91" t="s">
        <v>1</v>
      </c>
      <c r="J14" s="133" t="str">
        <f t="shared" si="0"/>
        <v>18:00</v>
      </c>
      <c r="K14" s="116">
        <v>0.81259259259259264</v>
      </c>
      <c r="L14" s="117">
        <f>IF($E$3="lite",IF(AND(H14="nei",I14="ja"),AF14,IF(AND(H14="nei",I14="nei"),AG14,IF(AND(H14="ja",I14="ja"),AH14,AI14))), IF($E$3="middels",IF(AND(H14="nei",I14="ja"),AJ14,IF(AND(H14="nei",I14="nei"),AK14,IF(AND(H14="ja",I14="ja"),AL14,AM14))), IF($E$3="mye",IF(AND(H14="nei",I14="ja"),AN14,IF(AND(H14="nei",I14="nei"),AO14,IF(AND(H14="ja",I14="ja"),AP14,AQ14))))))</f>
        <v>0.89559999999999995</v>
      </c>
      <c r="M14" s="95">
        <f t="shared" si="1"/>
        <v>5.6057925925925969E-2</v>
      </c>
      <c r="N14" s="134">
        <f t="shared" si="2"/>
        <v>0.45</v>
      </c>
      <c r="O14" s="168">
        <v>90046568</v>
      </c>
      <c r="P14" s="169">
        <v>0.88949999999999996</v>
      </c>
      <c r="Q14" s="169">
        <v>0.68679999999999997</v>
      </c>
      <c r="R14" s="169">
        <v>0.89559999999999995</v>
      </c>
      <c r="S14" s="170">
        <v>1.0032000000000001</v>
      </c>
      <c r="T14" s="138">
        <v>0.872</v>
      </c>
      <c r="U14" s="138">
        <v>0.69040000000000001</v>
      </c>
      <c r="V14" s="138">
        <v>0.87829999999999997</v>
      </c>
      <c r="W14" s="138">
        <v>0.96579999999999999</v>
      </c>
      <c r="X14" s="139">
        <v>0.85160000000000002</v>
      </c>
      <c r="Y14" s="139">
        <v>0.6401</v>
      </c>
      <c r="Z14" s="139">
        <v>0.85809999999999997</v>
      </c>
      <c r="AA14" s="139">
        <v>0.97440000000000004</v>
      </c>
      <c r="AB14" s="125">
        <f t="shared" si="3"/>
        <v>0.88949999999999996</v>
      </c>
      <c r="AC14" s="126">
        <f t="shared" si="4"/>
        <v>0.85160000000000002</v>
      </c>
      <c r="AD14" s="126">
        <f t="shared" si="5"/>
        <v>0.872</v>
      </c>
      <c r="AE14" s="127">
        <f t="shared" si="6"/>
        <v>0.83484564362001124</v>
      </c>
      <c r="AF14" s="128">
        <f t="shared" si="7"/>
        <v>0.68679999999999997</v>
      </c>
      <c r="AG14" s="129">
        <f t="shared" si="8"/>
        <v>0.6401</v>
      </c>
      <c r="AH14" s="129">
        <f t="shared" si="9"/>
        <v>0.69040000000000001</v>
      </c>
      <c r="AI14" s="127">
        <f t="shared" si="10"/>
        <v>0.64345521258008165</v>
      </c>
      <c r="AJ14" s="128">
        <f t="shared" si="11"/>
        <v>0.89559999999999995</v>
      </c>
      <c r="AK14" s="129">
        <f t="shared" si="12"/>
        <v>0.85809999999999997</v>
      </c>
      <c r="AL14" s="129">
        <f t="shared" si="13"/>
        <v>0.87829999999999997</v>
      </c>
      <c r="AM14" s="127">
        <f t="shared" si="14"/>
        <v>0.8415243747208575</v>
      </c>
      <c r="AN14" s="128">
        <f t="shared" si="15"/>
        <v>1.0032000000000001</v>
      </c>
      <c r="AO14" s="129">
        <f t="shared" si="16"/>
        <v>0.97440000000000004</v>
      </c>
      <c r="AP14" s="129">
        <f t="shared" si="17"/>
        <v>0.96579999999999999</v>
      </c>
      <c r="AQ14" s="127">
        <f t="shared" si="18"/>
        <v>0.93807368421052628</v>
      </c>
      <c r="AR14" s="90" t="s">
        <v>1</v>
      </c>
      <c r="AS14" s="108" t="s">
        <v>1</v>
      </c>
    </row>
    <row r="15" spans="1:45" s="130" customFormat="1" ht="12.75" customHeight="1" x14ac:dyDescent="0.25">
      <c r="A15" s="109">
        <v>10</v>
      </c>
      <c r="B15" s="114" t="s">
        <v>84</v>
      </c>
      <c r="C15" s="131" t="s">
        <v>85</v>
      </c>
      <c r="D15" s="112" t="s">
        <v>56</v>
      </c>
      <c r="E15" s="113">
        <v>12042</v>
      </c>
      <c r="F15" s="114" t="s">
        <v>86</v>
      </c>
      <c r="G15" s="165" t="s">
        <v>87</v>
      </c>
      <c r="H15" s="90" t="s">
        <v>1</v>
      </c>
      <c r="I15" s="91" t="s">
        <v>2</v>
      </c>
      <c r="J15" s="92" t="str">
        <f t="shared" si="0"/>
        <v>18:10</v>
      </c>
      <c r="K15" s="116">
        <v>0.80832175925925931</v>
      </c>
      <c r="L15" s="117">
        <f>IF($E$3="lite",IF(AND(H15="nei",I15="ja"),AF15,IF(AND(H15="nei",I15="nei"),AG15,IF(AND(H15="ja",I15="ja"),AH15,AI15))), IF($E$3="middels",IF(AND(H15="nei",I15="ja"),AJ15,IF(AND(H15="nei",I15="nei"),AK15,IF(AND(H15="ja",I15="ja"),AL15,AM15))), IF($E$3="mye",IF(AND(H15="nei",I15="ja"),AN15,IF(AND(H15="nei",I15="nei"),AO15,IF(AND(H15="ja",I15="ja"),AP15,AQ15))))))</f>
        <v>1.1031315992789081</v>
      </c>
      <c r="M15" s="95">
        <f t="shared" si="1"/>
        <v>5.6675939458322687E-2</v>
      </c>
      <c r="N15" s="134">
        <f t="shared" si="2"/>
        <v>0.5</v>
      </c>
      <c r="O15" s="119">
        <v>47500900</v>
      </c>
      <c r="P15" s="169">
        <v>1.1575</v>
      </c>
      <c r="Q15" s="171">
        <v>0.90629999999999999</v>
      </c>
      <c r="R15" s="169">
        <v>1.1649</v>
      </c>
      <c r="S15" s="169">
        <v>1.2968999999999999</v>
      </c>
      <c r="T15" s="138">
        <v>1.1376999999999999</v>
      </c>
      <c r="U15" s="138">
        <v>0.90610000000000002</v>
      </c>
      <c r="V15" s="138">
        <v>1.1448</v>
      </c>
      <c r="W15" s="138">
        <v>1.2613000000000001</v>
      </c>
      <c r="X15" s="139">
        <v>1.1153999999999999</v>
      </c>
      <c r="Y15" s="139">
        <v>0.85519999999999996</v>
      </c>
      <c r="Z15" s="139">
        <v>1.1225000000000001</v>
      </c>
      <c r="AA15" s="139">
        <v>1.2667999999999999</v>
      </c>
      <c r="AB15" s="125">
        <f t="shared" si="3"/>
        <v>1.1575</v>
      </c>
      <c r="AC15" s="126">
        <f t="shared" si="4"/>
        <v>1.1153999999999999</v>
      </c>
      <c r="AD15" s="126">
        <f t="shared" si="5"/>
        <v>1.1376999999999999</v>
      </c>
      <c r="AE15" s="127">
        <f t="shared" si="6"/>
        <v>1.0963201555075592</v>
      </c>
      <c r="AF15" s="128">
        <f t="shared" si="7"/>
        <v>0.90629999999999999</v>
      </c>
      <c r="AG15" s="129">
        <f t="shared" si="8"/>
        <v>0.85519999999999996</v>
      </c>
      <c r="AH15" s="129">
        <f t="shared" si="9"/>
        <v>0.90610000000000002</v>
      </c>
      <c r="AI15" s="127">
        <f t="shared" si="10"/>
        <v>0.85501127661922094</v>
      </c>
      <c r="AJ15" s="128">
        <f t="shared" si="11"/>
        <v>1.1649</v>
      </c>
      <c r="AK15" s="129">
        <f t="shared" si="12"/>
        <v>1.1225000000000001</v>
      </c>
      <c r="AL15" s="129">
        <f t="shared" si="13"/>
        <v>1.1448</v>
      </c>
      <c r="AM15" s="127">
        <f t="shared" si="14"/>
        <v>1.1031315992789081</v>
      </c>
      <c r="AN15" s="128">
        <f t="shared" si="15"/>
        <v>1.2968999999999999</v>
      </c>
      <c r="AO15" s="129">
        <f t="shared" si="16"/>
        <v>1.2667999999999999</v>
      </c>
      <c r="AP15" s="129">
        <f t="shared" si="17"/>
        <v>1.2613000000000001</v>
      </c>
      <c r="AQ15" s="127">
        <f t="shared" si="18"/>
        <v>1.2320262472048733</v>
      </c>
      <c r="AR15" s="90" t="s">
        <v>2</v>
      </c>
      <c r="AS15" s="108" t="s">
        <v>2</v>
      </c>
    </row>
    <row r="16" spans="1:45" s="83" customFormat="1" ht="12.75" customHeight="1" x14ac:dyDescent="0.25">
      <c r="A16" s="84">
        <v>11</v>
      </c>
      <c r="B16" s="140" t="s">
        <v>88</v>
      </c>
      <c r="C16" s="141" t="s">
        <v>55</v>
      </c>
      <c r="D16" s="142" t="s">
        <v>56</v>
      </c>
      <c r="E16" s="132">
        <v>88</v>
      </c>
      <c r="F16" s="140" t="s">
        <v>89</v>
      </c>
      <c r="G16" s="167" t="s">
        <v>90</v>
      </c>
      <c r="H16" s="90" t="s">
        <v>2</v>
      </c>
      <c r="I16" s="91" t="s">
        <v>1</v>
      </c>
      <c r="J16" s="92" t="str">
        <f t="shared" si="0"/>
        <v>18:10</v>
      </c>
      <c r="K16" s="155">
        <v>0.80814814814814817</v>
      </c>
      <c r="L16" s="172">
        <f>IF($E$3="lite",IF(AND(H16="nei",I16="ja"),AF16,IF(AND(H16="nei",I16="nei"),AG16,IF(AND(H16="ja",I16="ja"),AH16,AI16))), IF($E$3="middels",IF(AND(H16="nei",I16="ja"),AJ16,IF(AND(H16="nei",I16="nei"),AK16,IF(AND(H16="ja",I16="ja"),AL16,AM16))), IF($E$3="mye",IF(AND(H16="nei",I16="ja"),AN16,IF(AND(H16="nei",I16="nei"),AO16,IF(AND(H16="ja",I16="ja"),AP16,AQ16))))))</f>
        <v>1.1134999999999999</v>
      </c>
      <c r="M16" s="95">
        <f t="shared" si="1"/>
        <v>5.7015324074074121E-2</v>
      </c>
      <c r="N16" s="118">
        <f t="shared" si="2"/>
        <v>0.55000000000000004</v>
      </c>
      <c r="O16" s="145">
        <v>40290565</v>
      </c>
      <c r="P16" s="173">
        <v>1.1077999999999999</v>
      </c>
      <c r="Q16" s="169">
        <v>0.88919999999999999</v>
      </c>
      <c r="R16" s="169">
        <v>1.1134999999999999</v>
      </c>
      <c r="S16" s="170">
        <v>1.2289000000000001</v>
      </c>
      <c r="T16" s="174">
        <v>1.0832999999999999</v>
      </c>
      <c r="U16" s="174">
        <v>0.88919999999999999</v>
      </c>
      <c r="V16" s="174">
        <v>1.0885</v>
      </c>
      <c r="W16" s="174">
        <v>1.1855</v>
      </c>
      <c r="X16" s="175">
        <v>1.0649999999999999</v>
      </c>
      <c r="Y16" s="175">
        <v>0.83160000000000001</v>
      </c>
      <c r="Z16" s="175">
        <v>1.0710999999999999</v>
      </c>
      <c r="AA16" s="175">
        <v>1.1988000000000001</v>
      </c>
      <c r="AB16" s="125">
        <f t="shared" si="3"/>
        <v>1.1077999999999999</v>
      </c>
      <c r="AC16" s="126">
        <f t="shared" si="4"/>
        <v>1.0649999999999999</v>
      </c>
      <c r="AD16" s="126">
        <f t="shared" si="5"/>
        <v>1.0832999999999999</v>
      </c>
      <c r="AE16" s="127">
        <f t="shared" si="6"/>
        <v>1.0414465607510381</v>
      </c>
      <c r="AF16" s="128">
        <f t="shared" si="7"/>
        <v>0.88919999999999999</v>
      </c>
      <c r="AG16" s="129">
        <f t="shared" si="8"/>
        <v>0.83160000000000001</v>
      </c>
      <c r="AH16" s="129">
        <f t="shared" si="9"/>
        <v>0.88919999999999999</v>
      </c>
      <c r="AI16" s="127">
        <f t="shared" si="10"/>
        <v>0.83160000000000001</v>
      </c>
      <c r="AJ16" s="128">
        <f t="shared" si="11"/>
        <v>1.1134999999999999</v>
      </c>
      <c r="AK16" s="129">
        <f t="shared" si="12"/>
        <v>1.0710999999999999</v>
      </c>
      <c r="AL16" s="129">
        <f t="shared" si="13"/>
        <v>1.0885</v>
      </c>
      <c r="AM16" s="127">
        <f t="shared" si="14"/>
        <v>1.0470519533004041</v>
      </c>
      <c r="AN16" s="128">
        <f t="shared" si="15"/>
        <v>1.2289000000000001</v>
      </c>
      <c r="AO16" s="129">
        <f t="shared" si="16"/>
        <v>1.1988000000000001</v>
      </c>
      <c r="AP16" s="129">
        <f t="shared" si="17"/>
        <v>1.1855</v>
      </c>
      <c r="AQ16" s="127">
        <f t="shared" si="18"/>
        <v>1.1564630157051021</v>
      </c>
      <c r="AR16" s="90" t="s">
        <v>2</v>
      </c>
      <c r="AS16" s="108" t="s">
        <v>1</v>
      </c>
    </row>
    <row r="17" spans="1:45" s="83" customFormat="1" ht="12.6" customHeight="1" x14ac:dyDescent="0.25">
      <c r="A17" s="109">
        <v>12</v>
      </c>
      <c r="B17" s="176" t="s">
        <v>91</v>
      </c>
      <c r="C17" s="177" t="s">
        <v>85</v>
      </c>
      <c r="D17" s="178" t="s">
        <v>56</v>
      </c>
      <c r="E17" s="179">
        <v>11169</v>
      </c>
      <c r="F17" s="176" t="s">
        <v>92</v>
      </c>
      <c r="G17" s="180" t="s">
        <v>93</v>
      </c>
      <c r="H17" s="181" t="s">
        <v>2</v>
      </c>
      <c r="I17" s="182" t="s">
        <v>1</v>
      </c>
      <c r="J17" s="183" t="str">
        <f t="shared" si="0"/>
        <v>18:10</v>
      </c>
      <c r="K17" s="184">
        <v>0.80781250000000004</v>
      </c>
      <c r="L17" s="185">
        <f>IF($E$3="lite",IF(AND(H17="nei",I17="ja"),AF17,IF(AND(H17="nei",I17="nei"),AG17,IF(AND(H17="ja",I17="ja"),AH17,AI17))), IF($E$3="middels",IF(AND(H17="nei",I17="ja"),AJ17,IF(AND(H17="nei",I17="nei"),AK17,IF(AND(H17="ja",I17="ja"),AL17,AM17))), IF($E$3="mye",IF(AND(H17="nei",I17="ja"),AN17,IF(AND(H17="nei",I17="nei"),AO17,IF(AND(H17="ja",I17="ja"),AP17,AQ17))))))</f>
        <v>1.1375</v>
      </c>
      <c r="M17" s="186">
        <f t="shared" si="1"/>
        <v>5.7862413194444517E-2</v>
      </c>
      <c r="N17" s="187">
        <f t="shared" si="2"/>
        <v>0.6</v>
      </c>
      <c r="O17" s="188">
        <v>92429999</v>
      </c>
      <c r="P17" s="189">
        <v>1.1301000000000001</v>
      </c>
      <c r="Q17" s="190">
        <v>0.88149999999999995</v>
      </c>
      <c r="R17" s="190">
        <v>1.1375</v>
      </c>
      <c r="S17" s="190">
        <v>1.2682</v>
      </c>
      <c r="T17" s="191">
        <v>1.1113999999999999</v>
      </c>
      <c r="U17" s="192">
        <v>0.88249999999999995</v>
      </c>
      <c r="V17" s="192">
        <v>1.1187</v>
      </c>
      <c r="W17" s="192">
        <v>1.2327999999999999</v>
      </c>
      <c r="X17" s="193">
        <v>1.0722</v>
      </c>
      <c r="Y17" s="193">
        <v>0.80789999999999995</v>
      </c>
      <c r="Z17" s="193">
        <v>1.0798000000000001</v>
      </c>
      <c r="AA17" s="193">
        <v>1.2283999999999999</v>
      </c>
      <c r="AB17" s="194">
        <f t="shared" si="3"/>
        <v>1.1301000000000001</v>
      </c>
      <c r="AC17" s="195">
        <f t="shared" si="4"/>
        <v>1.0722</v>
      </c>
      <c r="AD17" s="195">
        <f t="shared" si="5"/>
        <v>1.1113999999999999</v>
      </c>
      <c r="AE17" s="196">
        <f t="shared" si="6"/>
        <v>1.0544580833554551</v>
      </c>
      <c r="AF17" s="197">
        <f t="shared" si="7"/>
        <v>0.88149999999999995</v>
      </c>
      <c r="AG17" s="198">
        <f t="shared" si="8"/>
        <v>0.80789999999999995</v>
      </c>
      <c r="AH17" s="198">
        <f t="shared" si="9"/>
        <v>0.88249999999999995</v>
      </c>
      <c r="AI17" s="196">
        <f t="shared" si="10"/>
        <v>0.80881650595575716</v>
      </c>
      <c r="AJ17" s="197">
        <f t="shared" si="11"/>
        <v>1.1375</v>
      </c>
      <c r="AK17" s="198">
        <f t="shared" si="12"/>
        <v>1.0798000000000001</v>
      </c>
      <c r="AL17" s="198">
        <f t="shared" si="13"/>
        <v>1.1187</v>
      </c>
      <c r="AM17" s="196">
        <f t="shared" si="14"/>
        <v>1.0619536351648353</v>
      </c>
      <c r="AN17" s="197">
        <f t="shared" si="15"/>
        <v>1.2682</v>
      </c>
      <c r="AO17" s="198">
        <f t="shared" si="16"/>
        <v>1.2283999999999999</v>
      </c>
      <c r="AP17" s="198">
        <f t="shared" si="17"/>
        <v>1.2327999999999999</v>
      </c>
      <c r="AQ17" s="196">
        <f t="shared" si="18"/>
        <v>1.194110960416338</v>
      </c>
      <c r="AR17" s="181" t="s">
        <v>2</v>
      </c>
      <c r="AS17" s="199" t="s">
        <v>1</v>
      </c>
    </row>
    <row r="18" spans="1:45" ht="12.75" customHeight="1" x14ac:dyDescent="0.25">
      <c r="A18" s="84">
        <v>13</v>
      </c>
      <c r="B18" s="200" t="s">
        <v>94</v>
      </c>
      <c r="C18" s="201" t="s">
        <v>55</v>
      </c>
      <c r="D18" s="202" t="s">
        <v>56</v>
      </c>
      <c r="E18" s="203">
        <v>11440</v>
      </c>
      <c r="F18" s="200" t="s">
        <v>95</v>
      </c>
      <c r="G18" s="204" t="s">
        <v>96</v>
      </c>
      <c r="H18" s="90" t="s">
        <v>2</v>
      </c>
      <c r="I18" s="91" t="s">
        <v>1</v>
      </c>
      <c r="J18" s="92" t="str">
        <f t="shared" si="0"/>
        <v>18:10</v>
      </c>
      <c r="K18" s="116">
        <v>0.81055555555555558</v>
      </c>
      <c r="L18" s="172">
        <f>IF($E$3="lite",IF(AND(H18="nei",I18="ja"),AF18,IF(AND(H18="nei",I18="nei"),AG18,IF(AND(H18="ja",I18="ja"),AH18,AI18))), IF($E$3="middels",IF(AND(H18="nei",I18="ja"),AJ18,IF(AND(H18="nei",I18="nei"),AK18,IF(AND(H18="ja",I18="ja"),AL18,AM18))), IF($E$3="mye",IF(AND(H18="nei",I18="ja"),AN18,IF(AND(H18="nei",I18="nei"),AO18,IF(AND(H18="ja",I18="ja"),AP18,AQ18))))))</f>
        <v>1.0859000000000001</v>
      </c>
      <c r="M18" s="95">
        <f t="shared" si="1"/>
        <v>5.8216305555555618E-2</v>
      </c>
      <c r="N18" s="118">
        <f t="shared" si="2"/>
        <v>0.65</v>
      </c>
      <c r="O18" s="205">
        <v>90691690</v>
      </c>
      <c r="P18" s="135">
        <v>1.0801000000000001</v>
      </c>
      <c r="Q18" s="136">
        <v>0.86180000000000001</v>
      </c>
      <c r="R18" s="136">
        <v>1.0859000000000001</v>
      </c>
      <c r="S18" s="136">
        <v>1.2003999999999999</v>
      </c>
      <c r="T18" s="138">
        <v>1.0709</v>
      </c>
      <c r="U18" s="138">
        <v>0.86029999999999995</v>
      </c>
      <c r="V18" s="138">
        <v>1.0767</v>
      </c>
      <c r="W18" s="138">
        <v>1.1842999999999999</v>
      </c>
      <c r="X18" s="175">
        <v>1.0267999999999999</v>
      </c>
      <c r="Y18" s="175">
        <v>0.78559999999999997</v>
      </c>
      <c r="Z18" s="175">
        <v>1.0338000000000001</v>
      </c>
      <c r="AA18" s="175">
        <v>1.1658999999999999</v>
      </c>
      <c r="AB18" s="125">
        <f t="shared" si="3"/>
        <v>1.0801000000000001</v>
      </c>
      <c r="AC18" s="126">
        <f t="shared" si="4"/>
        <v>1.0267999999999999</v>
      </c>
      <c r="AD18" s="126">
        <f t="shared" si="5"/>
        <v>1.0709</v>
      </c>
      <c r="AE18" s="127">
        <f t="shared" si="6"/>
        <v>1.0180539950004628</v>
      </c>
      <c r="AF18" s="128">
        <f t="shared" si="7"/>
        <v>0.86180000000000001</v>
      </c>
      <c r="AG18" s="129">
        <f t="shared" si="8"/>
        <v>0.78559999999999997</v>
      </c>
      <c r="AH18" s="129">
        <f t="shared" si="9"/>
        <v>0.86029999999999995</v>
      </c>
      <c r="AI18" s="127">
        <f t="shared" si="10"/>
        <v>0.78423262938036653</v>
      </c>
      <c r="AJ18" s="128">
        <f t="shared" si="11"/>
        <v>1.0859000000000001</v>
      </c>
      <c r="AK18" s="129">
        <f t="shared" si="12"/>
        <v>1.0338000000000001</v>
      </c>
      <c r="AL18" s="129">
        <f t="shared" si="13"/>
        <v>1.0767</v>
      </c>
      <c r="AM18" s="127">
        <f t="shared" si="14"/>
        <v>1.0250414034441477</v>
      </c>
      <c r="AN18" s="128">
        <f t="shared" si="15"/>
        <v>1.2003999999999999</v>
      </c>
      <c r="AO18" s="129">
        <f t="shared" si="16"/>
        <v>1.1658999999999999</v>
      </c>
      <c r="AP18" s="129">
        <f t="shared" si="17"/>
        <v>1.1842999999999999</v>
      </c>
      <c r="AQ18" s="127">
        <f t="shared" si="18"/>
        <v>1.1502627207597467</v>
      </c>
      <c r="AR18" s="90" t="s">
        <v>1</v>
      </c>
      <c r="AS18" s="108" t="s">
        <v>2</v>
      </c>
    </row>
    <row r="19" spans="1:45" ht="12.75" customHeight="1" x14ac:dyDescent="0.25">
      <c r="A19" s="109">
        <v>14</v>
      </c>
      <c r="B19" s="200" t="s">
        <v>97</v>
      </c>
      <c r="C19" s="201" t="s">
        <v>55</v>
      </c>
      <c r="D19" s="202" t="s">
        <v>56</v>
      </c>
      <c r="E19" s="203">
        <v>11620</v>
      </c>
      <c r="F19" s="200" t="s">
        <v>98</v>
      </c>
      <c r="G19" s="204" t="s">
        <v>99</v>
      </c>
      <c r="H19" s="90" t="s">
        <v>2</v>
      </c>
      <c r="I19" s="91" t="s">
        <v>1</v>
      </c>
      <c r="J19" s="92" t="str">
        <f t="shared" si="0"/>
        <v>18:10</v>
      </c>
      <c r="K19" s="116">
        <v>0.81077546296296299</v>
      </c>
      <c r="L19" s="172">
        <f>IF($E$3="lite",IF(AND(H19="nei",I19="ja"),AF19,IF(AND(H19="nei",I19="nei"),AG19,IF(AND(H19="ja",I19="ja"),AH19,AI19))), IF($E$3="middels",IF(AND(H19="nei",I19="ja"),AJ19,IF(AND(H19="nei",I19="nei"),AK19,IF(AND(H19="ja",I19="ja"),AL19,AM19))), IF($E$3="mye",IF(AND(H19="nei",I19="ja"),AN19,IF(AND(H19="nei",I19="nei"),AO19,IF(AND(H19="ja",I19="ja"),AP19,AQ19))))))</f>
        <v>1.1002000000000001</v>
      </c>
      <c r="M19" s="95">
        <f t="shared" si="1"/>
        <v>5.9224886574074133E-2</v>
      </c>
      <c r="N19" s="118">
        <f t="shared" si="2"/>
        <v>0.7</v>
      </c>
      <c r="O19" s="206">
        <v>97723926</v>
      </c>
      <c r="P19" s="146">
        <v>1.093</v>
      </c>
      <c r="Q19" s="99">
        <v>0.85560000000000003</v>
      </c>
      <c r="R19" s="99">
        <v>1.1002000000000001</v>
      </c>
      <c r="S19" s="147">
        <v>1.2229000000000001</v>
      </c>
      <c r="T19" s="148">
        <v>1.0758000000000001</v>
      </c>
      <c r="U19" s="148">
        <v>0.85640000000000005</v>
      </c>
      <c r="V19" s="148">
        <v>1.0831999999999999</v>
      </c>
      <c r="W19" s="148">
        <v>1.1902999999999999</v>
      </c>
      <c r="X19" s="207">
        <v>1.0437000000000001</v>
      </c>
      <c r="Y19" s="207">
        <v>0.79159999999999997</v>
      </c>
      <c r="Z19" s="207">
        <v>1.0510999999999999</v>
      </c>
      <c r="AA19" s="207">
        <v>1.1896</v>
      </c>
      <c r="AB19" s="125">
        <f t="shared" si="3"/>
        <v>1.093</v>
      </c>
      <c r="AC19" s="126">
        <f t="shared" si="4"/>
        <v>1.0437000000000001</v>
      </c>
      <c r="AD19" s="126">
        <f t="shared" si="5"/>
        <v>1.0758000000000001</v>
      </c>
      <c r="AE19" s="127">
        <f t="shared" si="6"/>
        <v>1.027275809698079</v>
      </c>
      <c r="AF19" s="128">
        <f t="shared" si="7"/>
        <v>0.85560000000000003</v>
      </c>
      <c r="AG19" s="129">
        <f t="shared" si="8"/>
        <v>0.79159999999999997</v>
      </c>
      <c r="AH19" s="129">
        <f t="shared" si="9"/>
        <v>0.85640000000000005</v>
      </c>
      <c r="AI19" s="127">
        <f t="shared" si="10"/>
        <v>0.79234015895278165</v>
      </c>
      <c r="AJ19" s="128">
        <f t="shared" si="11"/>
        <v>1.1002000000000001</v>
      </c>
      <c r="AK19" s="129">
        <f t="shared" si="12"/>
        <v>1.0510999999999999</v>
      </c>
      <c r="AL19" s="129">
        <f t="shared" si="13"/>
        <v>1.0831999999999999</v>
      </c>
      <c r="AM19" s="127">
        <f t="shared" si="14"/>
        <v>1.0348586802399562</v>
      </c>
      <c r="AN19" s="128">
        <f t="shared" si="15"/>
        <v>1.2229000000000001</v>
      </c>
      <c r="AO19" s="129">
        <f t="shared" si="16"/>
        <v>1.1896</v>
      </c>
      <c r="AP19" s="129">
        <f t="shared" si="17"/>
        <v>1.1902999999999999</v>
      </c>
      <c r="AQ19" s="127">
        <f t="shared" si="18"/>
        <v>1.1578877095428897</v>
      </c>
      <c r="AR19" s="90" t="s">
        <v>2</v>
      </c>
      <c r="AS19" s="108" t="s">
        <v>1</v>
      </c>
    </row>
    <row r="20" spans="1:45" s="130" customFormat="1" ht="14.1" customHeight="1" x14ac:dyDescent="0.25">
      <c r="A20" s="84">
        <v>15</v>
      </c>
      <c r="B20" s="114" t="s">
        <v>100</v>
      </c>
      <c r="C20" s="131" t="s">
        <v>55</v>
      </c>
      <c r="D20" s="112" t="s">
        <v>56</v>
      </c>
      <c r="E20" s="113">
        <v>7055</v>
      </c>
      <c r="F20" s="114" t="s">
        <v>101</v>
      </c>
      <c r="G20" s="115" t="s">
        <v>102</v>
      </c>
      <c r="H20" s="90" t="s">
        <v>2</v>
      </c>
      <c r="I20" s="91" t="s">
        <v>1</v>
      </c>
      <c r="J20" s="133" t="str">
        <f t="shared" si="0"/>
        <v>18:00</v>
      </c>
      <c r="K20" s="144">
        <v>0.8110532407407407</v>
      </c>
      <c r="L20" s="117">
        <f>IF($E$3="lite",IF(AND(H20="nei",I20="ja"),AF20,IF(AND(H20="nei",I20="nei"),AG20,IF(AND(H20="ja",I20="ja"),AH20,AI20))), IF($E$3="middels",IF(AND(H20="nei",I20="ja"),AJ20,IF(AND(H20="nei",I20="nei"),AK20,IF(AND(H20="ja",I20="ja"),AL20,AM20))), IF($E$3="mye",IF(AND(H20="nei",I20="ja"),AN20,IF(AND(H20="nei",I20="nei"),AO20,IF(AND(H20="ja",I20="ja"),AP20,AQ20))))))</f>
        <v>0.9829</v>
      </c>
      <c r="M20" s="95">
        <f t="shared" si="1"/>
        <v>6.0009230324074035E-2</v>
      </c>
      <c r="N20" s="134">
        <f t="shared" si="2"/>
        <v>0.75</v>
      </c>
      <c r="O20" s="205">
        <v>91649715</v>
      </c>
      <c r="P20" s="208">
        <v>0.97609999999999997</v>
      </c>
      <c r="Q20" s="171">
        <v>0.75160000000000005</v>
      </c>
      <c r="R20" s="171">
        <v>0.9829</v>
      </c>
      <c r="S20" s="209">
        <v>1.1012</v>
      </c>
      <c r="T20" s="210">
        <v>0.97</v>
      </c>
      <c r="U20" s="210">
        <v>0.75529999999999997</v>
      </c>
      <c r="V20" s="210">
        <v>0.97709999999999997</v>
      </c>
      <c r="W20" s="210">
        <v>1.0846</v>
      </c>
      <c r="X20" s="207">
        <v>0.93310000000000004</v>
      </c>
      <c r="Y20" s="207">
        <v>0.7006</v>
      </c>
      <c r="Z20" s="207">
        <v>0.93959999999999999</v>
      </c>
      <c r="AA20" s="207">
        <v>1.0711999999999999</v>
      </c>
      <c r="AB20" s="125">
        <f t="shared" si="3"/>
        <v>0.97609999999999997</v>
      </c>
      <c r="AC20" s="126">
        <f t="shared" si="4"/>
        <v>0.93310000000000004</v>
      </c>
      <c r="AD20" s="126">
        <f t="shared" si="5"/>
        <v>0.97</v>
      </c>
      <c r="AE20" s="127">
        <f t="shared" si="6"/>
        <v>0.92726872246696046</v>
      </c>
      <c r="AF20" s="128">
        <f t="shared" si="7"/>
        <v>0.75160000000000005</v>
      </c>
      <c r="AG20" s="129">
        <f t="shared" si="8"/>
        <v>0.7006</v>
      </c>
      <c r="AH20" s="129">
        <f t="shared" si="9"/>
        <v>0.75529999999999997</v>
      </c>
      <c r="AI20" s="127">
        <f t="shared" si="10"/>
        <v>0.70404893560404469</v>
      </c>
      <c r="AJ20" s="128">
        <f t="shared" si="11"/>
        <v>0.9829</v>
      </c>
      <c r="AK20" s="129">
        <f t="shared" si="12"/>
        <v>0.93959999999999999</v>
      </c>
      <c r="AL20" s="129">
        <f t="shared" si="13"/>
        <v>0.97709999999999997</v>
      </c>
      <c r="AM20" s="127">
        <f t="shared" si="14"/>
        <v>0.93405550920744729</v>
      </c>
      <c r="AN20" s="128">
        <f t="shared" si="15"/>
        <v>1.1012</v>
      </c>
      <c r="AO20" s="129">
        <f t="shared" si="16"/>
        <v>1.0711999999999999</v>
      </c>
      <c r="AP20" s="129">
        <f t="shared" si="17"/>
        <v>1.0846</v>
      </c>
      <c r="AQ20" s="127">
        <f t="shared" si="18"/>
        <v>1.0550522339266255</v>
      </c>
      <c r="AR20" s="90" t="s">
        <v>2</v>
      </c>
      <c r="AS20" s="108" t="s">
        <v>1</v>
      </c>
    </row>
    <row r="21" spans="1:45" s="130" customFormat="1" ht="14.1" customHeight="1" x14ac:dyDescent="0.25">
      <c r="A21" s="109">
        <v>16</v>
      </c>
      <c r="B21" s="110" t="s">
        <v>103</v>
      </c>
      <c r="C21" s="131" t="s">
        <v>55</v>
      </c>
      <c r="D21" s="211" t="s">
        <v>56</v>
      </c>
      <c r="E21" s="131">
        <v>15953</v>
      </c>
      <c r="F21" s="110" t="s">
        <v>104</v>
      </c>
      <c r="G21" s="131" t="s">
        <v>105</v>
      </c>
      <c r="H21" s="90" t="s">
        <v>2</v>
      </c>
      <c r="I21" s="212" t="s">
        <v>2</v>
      </c>
      <c r="J21" s="213">
        <v>0.75</v>
      </c>
      <c r="K21" s="144">
        <v>0.81633101851851853</v>
      </c>
      <c r="L21" s="117">
        <f>IF($E$3="lite",IF(AND(H21="nei",I21="ja"),AF21,IF(AND(H21="nei",I21="nei"),AG21,IF(AND(H21="ja",I21="ja"),AH21,AI21))), IF($E$3="middels",IF(AND(H21="nei",I21="ja"),AJ21,IF(AND(H21="nei",I21="nei"),AK21,IF(AND(H21="ja",I21="ja"),AL21,AM21))), IF($E$3="mye",IF(AND(H21="nei",I21="ja"),AN21,IF(AND(H21="nei",I21="nei"),AO21,IF(AND(H21="ja",I21="ja"),AP21,AQ21))))))</f>
        <v>0.90990000000000004</v>
      </c>
      <c r="M21" s="95">
        <f t="shared" si="1"/>
        <v>6.0354593750000012E-2</v>
      </c>
      <c r="N21" s="134">
        <f t="shared" si="2"/>
        <v>0.8</v>
      </c>
      <c r="O21" s="214">
        <v>93087082</v>
      </c>
      <c r="P21" s="135">
        <v>0.90459999999999996</v>
      </c>
      <c r="Q21" s="171">
        <v>0.65200000000000002</v>
      </c>
      <c r="R21" s="136">
        <v>0.90990000000000004</v>
      </c>
      <c r="S21" s="136">
        <v>1.0732999999999999</v>
      </c>
      <c r="T21" s="148">
        <v>0.89870000000000005</v>
      </c>
      <c r="U21" s="148">
        <v>0.66180000000000005</v>
      </c>
      <c r="V21" s="148">
        <v>0.90590000000000004</v>
      </c>
      <c r="W21" s="148">
        <v>1.0387</v>
      </c>
      <c r="X21" s="149">
        <v>0.90459999999999996</v>
      </c>
      <c r="Y21" s="149">
        <v>0.65200000000000002</v>
      </c>
      <c r="Z21" s="149">
        <v>0.90990000000000004</v>
      </c>
      <c r="AA21" s="149">
        <v>1.0732999999999999</v>
      </c>
      <c r="AB21" s="125">
        <f t="shared" si="3"/>
        <v>0.90459999999999996</v>
      </c>
      <c r="AC21" s="126">
        <f t="shared" si="4"/>
        <v>0.90459999999999996</v>
      </c>
      <c r="AD21" s="126">
        <f t="shared" si="5"/>
        <v>0.89870000000000005</v>
      </c>
      <c r="AE21" s="127">
        <f t="shared" si="6"/>
        <v>0.89870000000000005</v>
      </c>
      <c r="AF21" s="128">
        <f t="shared" si="7"/>
        <v>0.65200000000000002</v>
      </c>
      <c r="AG21" s="129">
        <f t="shared" si="8"/>
        <v>0.65200000000000002</v>
      </c>
      <c r="AH21" s="129">
        <f t="shared" si="9"/>
        <v>0.66180000000000005</v>
      </c>
      <c r="AI21" s="127">
        <f t="shared" si="10"/>
        <v>0.66180000000000005</v>
      </c>
      <c r="AJ21" s="128">
        <f t="shared" si="11"/>
        <v>0.90990000000000004</v>
      </c>
      <c r="AK21" s="129">
        <f t="shared" si="12"/>
        <v>0.90990000000000004</v>
      </c>
      <c r="AL21" s="129">
        <f t="shared" si="13"/>
        <v>0.90590000000000004</v>
      </c>
      <c r="AM21" s="127">
        <f t="shared" si="14"/>
        <v>0.90590000000000004</v>
      </c>
      <c r="AN21" s="128">
        <f t="shared" si="15"/>
        <v>1.0732999999999999</v>
      </c>
      <c r="AO21" s="129">
        <f t="shared" si="16"/>
        <v>1.0732999999999999</v>
      </c>
      <c r="AP21" s="129">
        <f t="shared" si="17"/>
        <v>1.0387</v>
      </c>
      <c r="AQ21" s="127">
        <f t="shared" si="18"/>
        <v>1.0387</v>
      </c>
      <c r="AR21" s="90" t="s">
        <v>2</v>
      </c>
      <c r="AS21" s="110" t="s">
        <v>2</v>
      </c>
    </row>
    <row r="22" spans="1:45" s="130" customFormat="1" ht="12.75" customHeight="1" x14ac:dyDescent="0.25">
      <c r="A22" s="84">
        <v>17</v>
      </c>
      <c r="B22" s="110" t="s">
        <v>106</v>
      </c>
      <c r="C22" s="111" t="s">
        <v>85</v>
      </c>
      <c r="D22" s="162" t="s">
        <v>56</v>
      </c>
      <c r="E22" s="111">
        <v>329</v>
      </c>
      <c r="F22" s="163" t="s">
        <v>107</v>
      </c>
      <c r="G22" s="115" t="s">
        <v>108</v>
      </c>
      <c r="H22" s="90" t="s">
        <v>1</v>
      </c>
      <c r="I22" s="91" t="s">
        <v>1</v>
      </c>
      <c r="J22" s="133" t="str">
        <f t="shared" ref="J22:J36" si="19">IF(P22&lt;1.03,"18:00","18:10")</f>
        <v>18:00</v>
      </c>
      <c r="K22" s="116">
        <v>0.81093749999999998</v>
      </c>
      <c r="L22" s="117">
        <f>IF($E$3="lite",IF(AND(H22="nei",I22="ja"),AF22,IF(AND(H22="nei",I22="nei"),AG22,IF(AND(H22="ja",I22="ja"),AH22,AI22))), IF($E$3="middels",IF(AND(H22="nei",I22="ja"),AJ22,IF(AND(H22="nei",I22="nei"),AK22,IF(AND(H22="ja",I22="ja"),AL22,AM22))), IF($E$3="mye",IF(AND(H22="nei",I22="ja"),AN22,IF(AND(H22="nei",I22="nei"),AO22,IF(AND(H22="ja",I22="ja"),AP22,AQ22))))))</f>
        <v>0.99760000000000004</v>
      </c>
      <c r="M22" s="95">
        <f t="shared" si="1"/>
        <v>6.0791249999999977E-2</v>
      </c>
      <c r="N22" s="134">
        <f t="shared" si="2"/>
        <v>0.85</v>
      </c>
      <c r="O22" s="215">
        <v>41576767</v>
      </c>
      <c r="P22" s="135">
        <v>1.0105999999999999</v>
      </c>
      <c r="Q22" s="171">
        <v>0.81340000000000001</v>
      </c>
      <c r="R22" s="136">
        <v>1.0130999999999999</v>
      </c>
      <c r="S22" s="136">
        <v>1.1362000000000001</v>
      </c>
      <c r="T22" s="138">
        <v>0.99529999999999996</v>
      </c>
      <c r="U22" s="138">
        <v>0.81869999999999998</v>
      </c>
      <c r="V22" s="138">
        <v>0.99760000000000004</v>
      </c>
      <c r="W22" s="138">
        <v>1.1027</v>
      </c>
      <c r="X22" s="139">
        <v>0.94850000000000001</v>
      </c>
      <c r="Y22" s="139">
        <v>0.73070000000000002</v>
      </c>
      <c r="Z22" s="139">
        <v>0.95450000000000002</v>
      </c>
      <c r="AA22" s="139">
        <v>1.0752999999999999</v>
      </c>
      <c r="AB22" s="103">
        <f t="shared" si="3"/>
        <v>1.0105999999999999</v>
      </c>
      <c r="AC22" s="104">
        <f t="shared" si="4"/>
        <v>0.94850000000000001</v>
      </c>
      <c r="AD22" s="104">
        <f t="shared" si="5"/>
        <v>0.99529999999999996</v>
      </c>
      <c r="AE22" s="105">
        <f t="shared" si="6"/>
        <v>0.93414016425885615</v>
      </c>
      <c r="AF22" s="106">
        <f t="shared" si="7"/>
        <v>0.81340000000000001</v>
      </c>
      <c r="AG22" s="107">
        <f t="shared" si="8"/>
        <v>0.73070000000000002</v>
      </c>
      <c r="AH22" s="107">
        <f t="shared" si="9"/>
        <v>0.81869999999999998</v>
      </c>
      <c r="AI22" s="105">
        <f t="shared" si="10"/>
        <v>0.73546113843127614</v>
      </c>
      <c r="AJ22" s="106">
        <f t="shared" si="11"/>
        <v>1.0130999999999999</v>
      </c>
      <c r="AK22" s="107">
        <f t="shared" si="12"/>
        <v>0.95450000000000002</v>
      </c>
      <c r="AL22" s="107">
        <f t="shared" si="13"/>
        <v>0.99760000000000004</v>
      </c>
      <c r="AM22" s="105">
        <f t="shared" si="14"/>
        <v>0.93989655512782566</v>
      </c>
      <c r="AN22" s="106">
        <f t="shared" si="15"/>
        <v>1.1362000000000001</v>
      </c>
      <c r="AO22" s="107">
        <f t="shared" si="16"/>
        <v>1.0752999999999999</v>
      </c>
      <c r="AP22" s="107">
        <f t="shared" si="17"/>
        <v>1.1027</v>
      </c>
      <c r="AQ22" s="105">
        <f t="shared" si="18"/>
        <v>1.0435955905650411</v>
      </c>
      <c r="AR22" s="90" t="s">
        <v>1</v>
      </c>
      <c r="AS22" s="108" t="s">
        <v>1</v>
      </c>
    </row>
    <row r="23" spans="1:45" s="130" customFormat="1" ht="13.8" customHeight="1" x14ac:dyDescent="0.3">
      <c r="A23" s="109">
        <v>18</v>
      </c>
      <c r="B23" s="140" t="s">
        <v>109</v>
      </c>
      <c r="C23" s="141" t="s">
        <v>60</v>
      </c>
      <c r="D23" s="142" t="s">
        <v>56</v>
      </c>
      <c r="E23" s="216">
        <v>660</v>
      </c>
      <c r="F23" s="217" t="s">
        <v>76</v>
      </c>
      <c r="G23" s="218" t="s">
        <v>110</v>
      </c>
      <c r="H23" s="90" t="s">
        <v>2</v>
      </c>
      <c r="I23" s="91" t="s">
        <v>1</v>
      </c>
      <c r="J23" s="133" t="str">
        <f t="shared" si="19"/>
        <v>18:00</v>
      </c>
      <c r="K23" s="116">
        <v>0.81603009259259263</v>
      </c>
      <c r="L23" s="117">
        <f>IF($E$3="lite",IF(AND(H23="nei",I23="ja"),AF23,IF(AND(H23="nei",I23="nei"),AG23,IF(AND(H23="ja",I23="ja"),AH23,AI23))), IF($E$3="middels",IF(AND(H23="nei",I23="ja"),AJ23,IF(AND(H23="nei",I23="nei"),AK23,IF(AND(H23="ja",I23="ja"),AL23,AM23))), IF($E$3="mye",IF(AND(H23="nei",I23="ja"),AN23,IF(AND(H23="nei",I23="nei"),AO23,IF(AND(H23="ja",I23="ja"),AP23,AQ23))))))</f>
        <v>0.93540000000000001</v>
      </c>
      <c r="M23" s="95">
        <f t="shared" si="1"/>
        <v>6.1764548611111143E-2</v>
      </c>
      <c r="N23" s="134">
        <f t="shared" si="2"/>
        <v>0.9</v>
      </c>
      <c r="O23" s="145">
        <v>45291614</v>
      </c>
      <c r="P23" s="146">
        <v>0.92920000000000003</v>
      </c>
      <c r="Q23" s="99">
        <v>0.73050000000000004</v>
      </c>
      <c r="R23" s="99">
        <v>0.93540000000000001</v>
      </c>
      <c r="S23" s="147">
        <v>1.0366</v>
      </c>
      <c r="T23" s="148">
        <v>0.91349999999999998</v>
      </c>
      <c r="U23" s="148">
        <v>0.73680000000000001</v>
      </c>
      <c r="V23" s="148">
        <v>0.92010000000000003</v>
      </c>
      <c r="W23" s="148">
        <v>1.0004999999999999</v>
      </c>
      <c r="X23" s="207">
        <v>0.89249999999999996</v>
      </c>
      <c r="Y23" s="207">
        <v>0.68389999999999995</v>
      </c>
      <c r="Z23" s="207">
        <v>0.89939999999999998</v>
      </c>
      <c r="AA23" s="207">
        <v>1.0078</v>
      </c>
      <c r="AB23" s="125">
        <f t="shared" si="3"/>
        <v>0.92920000000000003</v>
      </c>
      <c r="AC23" s="126">
        <f t="shared" si="4"/>
        <v>0.89249999999999996</v>
      </c>
      <c r="AD23" s="126">
        <f t="shared" si="5"/>
        <v>0.91349999999999998</v>
      </c>
      <c r="AE23" s="127">
        <f t="shared" si="6"/>
        <v>0.87742009255273345</v>
      </c>
      <c r="AF23" s="128">
        <f t="shared" si="7"/>
        <v>0.73050000000000004</v>
      </c>
      <c r="AG23" s="129">
        <f t="shared" si="8"/>
        <v>0.68389999999999995</v>
      </c>
      <c r="AH23" s="129">
        <f t="shared" si="9"/>
        <v>0.73680000000000001</v>
      </c>
      <c r="AI23" s="127">
        <f t="shared" si="10"/>
        <v>0.68979811088295684</v>
      </c>
      <c r="AJ23" s="128">
        <f t="shared" si="11"/>
        <v>0.93540000000000001</v>
      </c>
      <c r="AK23" s="129">
        <f t="shared" si="12"/>
        <v>0.89939999999999998</v>
      </c>
      <c r="AL23" s="129">
        <f t="shared" si="13"/>
        <v>0.92010000000000003</v>
      </c>
      <c r="AM23" s="127">
        <f t="shared" si="14"/>
        <v>0.88468883899935857</v>
      </c>
      <c r="AN23" s="128">
        <f t="shared" si="15"/>
        <v>1.0366</v>
      </c>
      <c r="AO23" s="129">
        <f t="shared" si="16"/>
        <v>1.0078</v>
      </c>
      <c r="AP23" s="129">
        <f t="shared" si="17"/>
        <v>1.0004999999999999</v>
      </c>
      <c r="AQ23" s="127">
        <f t="shared" si="18"/>
        <v>0.97270297125217053</v>
      </c>
      <c r="AR23" s="90" t="s">
        <v>2</v>
      </c>
      <c r="AS23" s="108" t="s">
        <v>1</v>
      </c>
    </row>
    <row r="24" spans="1:45" s="130" customFormat="1" ht="14.1" customHeight="1" x14ac:dyDescent="0.25">
      <c r="A24" s="84">
        <v>19</v>
      </c>
      <c r="B24" s="114" t="s">
        <v>111</v>
      </c>
      <c r="C24" s="131" t="s">
        <v>55</v>
      </c>
      <c r="D24" s="112" t="s">
        <v>56</v>
      </c>
      <c r="E24" s="113">
        <v>9775</v>
      </c>
      <c r="F24" s="114" t="s">
        <v>112</v>
      </c>
      <c r="G24" s="115" t="s">
        <v>113</v>
      </c>
      <c r="H24" s="90" t="s">
        <v>1</v>
      </c>
      <c r="I24" s="91" t="s">
        <v>2</v>
      </c>
      <c r="J24" s="133" t="str">
        <f t="shared" si="19"/>
        <v>18:00</v>
      </c>
      <c r="K24" s="116">
        <v>0.81504629629629632</v>
      </c>
      <c r="L24" s="117">
        <f>IF($E$3="lite",IF(AND(H24="nei",I24="ja"),AF24,IF(AND(H24="nei",I24="nei"),AG24,IF(AND(H24="ja",I24="ja"),AH24,AI24))), IF($E$3="middels",IF(AND(H24="nei",I24="ja"),AJ24,IF(AND(H24="nei",I24="nei"),AK24,IF(AND(H24="ja",I24="ja"),AL24,AM24))), IF($E$3="mye",IF(AND(H24="nei",I24="ja"),AN24,IF(AND(H24="nei",I24="nei"),AO24,IF(AND(H24="ja",I24="ja"),AP24,AQ24))))))</f>
        <v>0.95298810667712519</v>
      </c>
      <c r="M24" s="95">
        <f t="shared" si="1"/>
        <v>6.1988346753766736E-2</v>
      </c>
      <c r="N24" s="118">
        <f t="shared" si="2"/>
        <v>0.95</v>
      </c>
      <c r="O24" s="166">
        <v>90144183</v>
      </c>
      <c r="P24" s="135">
        <v>1.0128999999999999</v>
      </c>
      <c r="Q24" s="171">
        <v>0.77810000000000001</v>
      </c>
      <c r="R24" s="136">
        <v>1.0199</v>
      </c>
      <c r="S24" s="137">
        <v>1.1456999999999999</v>
      </c>
      <c r="T24" s="138">
        <v>0.98470000000000002</v>
      </c>
      <c r="U24" s="174">
        <v>0.76119999999999999</v>
      </c>
      <c r="V24" s="174">
        <v>0.99270000000000003</v>
      </c>
      <c r="W24" s="174">
        <v>1.103</v>
      </c>
      <c r="X24" s="175">
        <v>0.97209999999999996</v>
      </c>
      <c r="Y24" s="175">
        <v>0.72860000000000003</v>
      </c>
      <c r="Z24" s="175">
        <v>0.97909999999999997</v>
      </c>
      <c r="AA24" s="175">
        <v>1.1156999999999999</v>
      </c>
      <c r="AB24" s="125">
        <f t="shared" si="3"/>
        <v>1.0128999999999999</v>
      </c>
      <c r="AC24" s="126">
        <f t="shared" si="4"/>
        <v>0.97209999999999996</v>
      </c>
      <c r="AD24" s="126">
        <f t="shared" si="5"/>
        <v>0.98470000000000002</v>
      </c>
      <c r="AE24" s="127">
        <f t="shared" si="6"/>
        <v>0.94503590680225102</v>
      </c>
      <c r="AF24" s="128">
        <f t="shared" si="7"/>
        <v>0.77810000000000001</v>
      </c>
      <c r="AG24" s="129">
        <f t="shared" si="8"/>
        <v>0.72860000000000003</v>
      </c>
      <c r="AH24" s="129">
        <f t="shared" si="9"/>
        <v>0.76119999999999999</v>
      </c>
      <c r="AI24" s="127">
        <f t="shared" si="10"/>
        <v>0.71277511887932143</v>
      </c>
      <c r="AJ24" s="128">
        <f t="shared" si="11"/>
        <v>1.0199</v>
      </c>
      <c r="AK24" s="129">
        <f t="shared" si="12"/>
        <v>0.97909999999999997</v>
      </c>
      <c r="AL24" s="129">
        <f t="shared" si="13"/>
        <v>0.99270000000000003</v>
      </c>
      <c r="AM24" s="127">
        <f t="shared" si="14"/>
        <v>0.95298810667712519</v>
      </c>
      <c r="AN24" s="128">
        <f t="shared" si="15"/>
        <v>1.1456999999999999</v>
      </c>
      <c r="AO24" s="129">
        <f t="shared" si="16"/>
        <v>1.1156999999999999</v>
      </c>
      <c r="AP24" s="129">
        <f t="shared" si="17"/>
        <v>1.103</v>
      </c>
      <c r="AQ24" s="127">
        <f t="shared" si="18"/>
        <v>1.0741180937418171</v>
      </c>
      <c r="AR24" s="90" t="s">
        <v>1</v>
      </c>
      <c r="AS24" s="108" t="s">
        <v>2</v>
      </c>
    </row>
    <row r="25" spans="1:45" s="130" customFormat="1" ht="12.75" customHeight="1" x14ac:dyDescent="0.25">
      <c r="A25" s="109">
        <v>20</v>
      </c>
      <c r="B25" s="114" t="s">
        <v>114</v>
      </c>
      <c r="C25" s="131" t="s">
        <v>85</v>
      </c>
      <c r="D25" s="112" t="s">
        <v>56</v>
      </c>
      <c r="E25" s="113">
        <v>14516</v>
      </c>
      <c r="F25" s="114" t="s">
        <v>115</v>
      </c>
      <c r="G25" s="165" t="s">
        <v>116</v>
      </c>
      <c r="H25" s="90" t="s">
        <v>2</v>
      </c>
      <c r="I25" s="91" t="s">
        <v>1</v>
      </c>
      <c r="J25" s="92" t="str">
        <f t="shared" si="19"/>
        <v>18:10</v>
      </c>
      <c r="K25" s="116">
        <v>0.81437499999999996</v>
      </c>
      <c r="L25" s="117">
        <f>IF($E$3="lite",IF(AND(H25="nei",I25="ja"),AF25,IF(AND(H25="nei",I25="nei"),AG25,IF(AND(H25="ja",I25="ja"),AH25,AI25))), IF($E$3="middels",IF(AND(H25="nei",I25="ja"),AJ25,IF(AND(H25="nei",I25="nei"),AK25,IF(AND(H25="ja",I25="ja"),AL25,AM25))), IF($E$3="mye",IF(AND(H25="nei",I25="ja"),AN25,IF(AND(H25="nei",I25="nei"),AO25,IF(AND(H25="ja",I25="ja"),AP25,AQ25))))))</f>
        <v>1.1589</v>
      </c>
      <c r="M25" s="95">
        <f t="shared" si="1"/>
        <v>6.655627083333332E-2</v>
      </c>
      <c r="N25" s="118">
        <f t="shared" si="2"/>
        <v>1</v>
      </c>
      <c r="O25" s="119">
        <v>48219714</v>
      </c>
      <c r="P25" s="135">
        <v>1.1504000000000001</v>
      </c>
      <c r="Q25" s="171">
        <v>0.88949999999999996</v>
      </c>
      <c r="R25" s="136">
        <v>1.1589</v>
      </c>
      <c r="S25" s="136">
        <v>1.294</v>
      </c>
      <c r="T25" s="138">
        <v>1.1197999999999999</v>
      </c>
      <c r="U25" s="138">
        <v>0.86960000000000004</v>
      </c>
      <c r="V25" s="138">
        <v>1.1279999999999999</v>
      </c>
      <c r="W25" s="138">
        <v>1.2564</v>
      </c>
      <c r="X25" s="139">
        <v>1.0793999999999999</v>
      </c>
      <c r="Y25" s="139">
        <v>0.80630000000000002</v>
      </c>
      <c r="Z25" s="139">
        <v>1.0861000000000001</v>
      </c>
      <c r="AA25" s="139">
        <v>1.248</v>
      </c>
      <c r="AB25" s="125">
        <f t="shared" si="3"/>
        <v>1.1504000000000001</v>
      </c>
      <c r="AC25" s="126">
        <f t="shared" si="4"/>
        <v>1.0793999999999999</v>
      </c>
      <c r="AD25" s="126">
        <f t="shared" si="5"/>
        <v>1.1197999999999999</v>
      </c>
      <c r="AE25" s="127">
        <f t="shared" si="6"/>
        <v>1.0506885605006953</v>
      </c>
      <c r="AF25" s="128">
        <f t="shared" si="7"/>
        <v>0.88949999999999996</v>
      </c>
      <c r="AG25" s="129">
        <f t="shared" si="8"/>
        <v>0.80630000000000002</v>
      </c>
      <c r="AH25" s="129">
        <f t="shared" si="9"/>
        <v>0.86960000000000004</v>
      </c>
      <c r="AI25" s="127">
        <f t="shared" si="10"/>
        <v>0.78826136031478367</v>
      </c>
      <c r="AJ25" s="128">
        <f t="shared" si="11"/>
        <v>1.1589</v>
      </c>
      <c r="AK25" s="129">
        <f t="shared" si="12"/>
        <v>1.0861000000000001</v>
      </c>
      <c r="AL25" s="129">
        <f t="shared" si="13"/>
        <v>1.1279999999999999</v>
      </c>
      <c r="AM25" s="127">
        <f t="shared" si="14"/>
        <v>1.0571410820605747</v>
      </c>
      <c r="AN25" s="128">
        <f t="shared" si="15"/>
        <v>1.294</v>
      </c>
      <c r="AO25" s="129">
        <f t="shared" si="16"/>
        <v>1.248</v>
      </c>
      <c r="AP25" s="129">
        <f t="shared" si="17"/>
        <v>1.2564</v>
      </c>
      <c r="AQ25" s="127">
        <f t="shared" si="18"/>
        <v>1.2117366306027821</v>
      </c>
      <c r="AR25" s="90" t="s">
        <v>2</v>
      </c>
      <c r="AS25" s="108" t="s">
        <v>1</v>
      </c>
    </row>
    <row r="26" spans="1:45" s="130" customFormat="1" ht="12.75" customHeight="1" x14ac:dyDescent="0.25">
      <c r="A26" s="109"/>
      <c r="B26" s="114" t="s">
        <v>117</v>
      </c>
      <c r="C26" s="131" t="s">
        <v>55</v>
      </c>
      <c r="D26" s="112" t="s">
        <v>56</v>
      </c>
      <c r="E26" s="113">
        <v>9340</v>
      </c>
      <c r="F26" s="110" t="s">
        <v>118</v>
      </c>
      <c r="G26" s="154" t="s">
        <v>119</v>
      </c>
      <c r="H26" s="90" t="s">
        <v>2</v>
      </c>
      <c r="I26" s="91" t="s">
        <v>2</v>
      </c>
      <c r="J26" s="92" t="str">
        <f t="shared" si="19"/>
        <v>18:10</v>
      </c>
      <c r="K26" s="116" t="s">
        <v>120</v>
      </c>
      <c r="L26" s="219">
        <f>IF($E$3="lite",IF(AND(H26="nei",I26="ja"),AF26,IF(AND(H26="nei",I26="nei"),AG26,IF(AND(H26="ja",I26="ja"),AH26,AI26))), IF($E$3="middels",IF(AND(H26="nei",I26="ja"),AJ26,IF(AND(H26="nei",I26="nei"),AK26,IF(AND(H26="ja",I26="ja"),AL26,AM26))), IF($E$3="mye",IF(AND(H26="nei",I26="ja"),AN26,IF(AND(H26="nei",I26="nei"),AO26,IF(AND(H26="ja",I26="ja"),AP26,AQ26))))))</f>
        <v>1.2929999999999999</v>
      </c>
      <c r="M26" s="95" t="str">
        <f t="shared" si="1"/>
        <v>Dns</v>
      </c>
      <c r="N26" s="118">
        <f t="shared" si="2"/>
        <v>1.5</v>
      </c>
      <c r="O26" s="119">
        <v>95227075</v>
      </c>
      <c r="P26" s="135">
        <v>1.3557999999999999</v>
      </c>
      <c r="Q26" s="171">
        <v>1.0826</v>
      </c>
      <c r="R26" s="136">
        <v>1.3534999999999999</v>
      </c>
      <c r="S26" s="136">
        <v>1.5525</v>
      </c>
      <c r="T26" s="138">
        <v>1.2102999999999999</v>
      </c>
      <c r="U26" s="138">
        <v>1.0153000000000001</v>
      </c>
      <c r="V26" s="101">
        <v>1.2165999999999999</v>
      </c>
      <c r="W26" s="138">
        <v>1.2961</v>
      </c>
      <c r="X26" s="139">
        <v>1.2928999999999999</v>
      </c>
      <c r="Y26" s="139">
        <v>1.0082</v>
      </c>
      <c r="Z26" s="139">
        <v>1.2929999999999999</v>
      </c>
      <c r="AA26" s="139">
        <v>1.4926999999999999</v>
      </c>
      <c r="AB26" s="125">
        <f t="shared" si="3"/>
        <v>1.3557999999999999</v>
      </c>
      <c r="AC26" s="126">
        <f t="shared" si="4"/>
        <v>1.2928999999999999</v>
      </c>
      <c r="AD26" s="126">
        <f t="shared" si="5"/>
        <v>1.2102999999999999</v>
      </c>
      <c r="AE26" s="127">
        <f t="shared" si="6"/>
        <v>1.154150221271574</v>
      </c>
      <c r="AF26" s="128">
        <f t="shared" si="7"/>
        <v>1.0826</v>
      </c>
      <c r="AG26" s="129">
        <f t="shared" si="8"/>
        <v>1.0082</v>
      </c>
      <c r="AH26" s="129">
        <f t="shared" si="9"/>
        <v>1.0153000000000001</v>
      </c>
      <c r="AI26" s="127">
        <f t="shared" si="10"/>
        <v>0.94552508775170885</v>
      </c>
      <c r="AJ26" s="128">
        <f t="shared" si="11"/>
        <v>1.3534999999999999</v>
      </c>
      <c r="AK26" s="129">
        <f t="shared" si="12"/>
        <v>1.2929999999999999</v>
      </c>
      <c r="AL26" s="129">
        <f t="shared" si="13"/>
        <v>1.2165999999999999</v>
      </c>
      <c r="AM26" s="127">
        <f t="shared" si="14"/>
        <v>1.1622192833394902</v>
      </c>
      <c r="AN26" s="128">
        <f t="shared" si="15"/>
        <v>1.5525</v>
      </c>
      <c r="AO26" s="129">
        <f t="shared" si="16"/>
        <v>1.4926999999999999</v>
      </c>
      <c r="AP26" s="129">
        <f t="shared" si="17"/>
        <v>1.2961</v>
      </c>
      <c r="AQ26" s="127">
        <f t="shared" si="18"/>
        <v>1.2461761481481481</v>
      </c>
      <c r="AR26" s="90" t="s">
        <v>2</v>
      </c>
      <c r="AS26" s="108" t="s">
        <v>2</v>
      </c>
    </row>
    <row r="27" spans="1:45" s="130" customFormat="1" ht="12.6" customHeight="1" x14ac:dyDescent="0.25">
      <c r="A27" s="109"/>
      <c r="B27" s="114" t="s">
        <v>121</v>
      </c>
      <c r="C27" s="131" t="s">
        <v>122</v>
      </c>
      <c r="D27" s="112" t="s">
        <v>56</v>
      </c>
      <c r="E27" s="113">
        <v>15179</v>
      </c>
      <c r="F27" s="114" t="s">
        <v>123</v>
      </c>
      <c r="G27" s="115" t="s">
        <v>124</v>
      </c>
      <c r="H27" s="90" t="s">
        <v>1</v>
      </c>
      <c r="I27" s="91" t="s">
        <v>1</v>
      </c>
      <c r="J27" s="92" t="str">
        <f t="shared" si="19"/>
        <v>18:10</v>
      </c>
      <c r="K27" s="116" t="s">
        <v>120</v>
      </c>
      <c r="L27" s="117">
        <f>IF($E$3="lite",IF(AND(H27="nei",I27="ja"),AF27,IF(AND(H27="nei",I27="nei"),AG27,IF(AND(H27="ja",I27="ja"),AH27,AI27))), IF($E$3="middels",IF(AND(H27="nei",I27="ja"),AJ27,IF(AND(H27="nei",I27="nei"),AK27,IF(AND(H27="ja",I27="ja"),AL27,AM27))), IF($E$3="mye",IF(AND(H27="nei",I27="ja"),AN27,IF(AND(H27="nei",I27="nei"),AO27,IF(AND(H27="ja",I27="ja"),AP27,AQ27))))))</f>
        <v>1.1733</v>
      </c>
      <c r="M27" s="95" t="str">
        <f t="shared" si="1"/>
        <v>Dns</v>
      </c>
      <c r="N27" s="134">
        <f t="shared" si="2"/>
        <v>1.5</v>
      </c>
      <c r="O27" s="119">
        <v>90890451</v>
      </c>
      <c r="P27" s="146">
        <v>1.1735</v>
      </c>
      <c r="Q27" s="171">
        <v>0.92200000000000004</v>
      </c>
      <c r="R27" s="99">
        <v>1.1796</v>
      </c>
      <c r="S27" s="121">
        <v>1.3202</v>
      </c>
      <c r="T27" s="148">
        <v>1.1677999999999999</v>
      </c>
      <c r="U27" s="148">
        <v>0.92559999999999998</v>
      </c>
      <c r="V27" s="148">
        <v>1.1733</v>
      </c>
      <c r="W27" s="148">
        <v>1.3079000000000001</v>
      </c>
      <c r="X27" s="149">
        <v>1.0924</v>
      </c>
      <c r="Y27" s="149">
        <v>0.81010000000000004</v>
      </c>
      <c r="Z27" s="149">
        <v>1.0998000000000001</v>
      </c>
      <c r="AA27" s="149">
        <v>1.2670999999999999</v>
      </c>
      <c r="AB27" s="125">
        <f t="shared" si="3"/>
        <v>1.1735</v>
      </c>
      <c r="AC27" s="126">
        <f t="shared" si="4"/>
        <v>1.0924</v>
      </c>
      <c r="AD27" s="126">
        <f t="shared" si="5"/>
        <v>1.1677999999999999</v>
      </c>
      <c r="AE27" s="127">
        <f t="shared" si="6"/>
        <v>1.0870939241585003</v>
      </c>
      <c r="AF27" s="128">
        <f t="shared" si="7"/>
        <v>0.92200000000000004</v>
      </c>
      <c r="AG27" s="129">
        <f t="shared" si="8"/>
        <v>0.81010000000000004</v>
      </c>
      <c r="AH27" s="129">
        <f t="shared" si="9"/>
        <v>0.92559999999999998</v>
      </c>
      <c r="AI27" s="127">
        <f t="shared" si="10"/>
        <v>0.81326308026030369</v>
      </c>
      <c r="AJ27" s="128">
        <f t="shared" si="11"/>
        <v>1.1796</v>
      </c>
      <c r="AK27" s="129">
        <f t="shared" si="12"/>
        <v>1.0998000000000001</v>
      </c>
      <c r="AL27" s="129">
        <f t="shared" si="13"/>
        <v>1.1733</v>
      </c>
      <c r="AM27" s="127">
        <f t="shared" si="14"/>
        <v>1.0939261953204478</v>
      </c>
      <c r="AN27" s="128">
        <f t="shared" si="15"/>
        <v>1.3202</v>
      </c>
      <c r="AO27" s="129">
        <f t="shared" si="16"/>
        <v>1.2670999999999999</v>
      </c>
      <c r="AP27" s="129">
        <f t="shared" si="17"/>
        <v>1.3079000000000001</v>
      </c>
      <c r="AQ27" s="127">
        <f t="shared" si="18"/>
        <v>1.2552947204968943</v>
      </c>
      <c r="AR27" s="90" t="s">
        <v>1</v>
      </c>
      <c r="AS27" s="108" t="s">
        <v>1</v>
      </c>
    </row>
    <row r="28" spans="1:45" s="130" customFormat="1" ht="12.75" customHeight="1" x14ac:dyDescent="0.3">
      <c r="A28" s="109"/>
      <c r="B28" s="114" t="s">
        <v>125</v>
      </c>
      <c r="C28" s="131" t="s">
        <v>55</v>
      </c>
      <c r="D28" s="112" t="s">
        <v>56</v>
      </c>
      <c r="E28" s="113">
        <v>175</v>
      </c>
      <c r="F28" s="114" t="s">
        <v>126</v>
      </c>
      <c r="G28" s="115" t="s">
        <v>127</v>
      </c>
      <c r="H28" s="90" t="s">
        <v>2</v>
      </c>
      <c r="I28" s="91" t="s">
        <v>1</v>
      </c>
      <c r="J28" s="92" t="str">
        <f t="shared" si="19"/>
        <v>18:10</v>
      </c>
      <c r="K28" s="116" t="s">
        <v>120</v>
      </c>
      <c r="L28" s="117">
        <f>IF($E$3="lite",IF(AND(H28="nei",I28="ja"),AF28,IF(AND(H28="nei",I28="nei"),AG28,IF(AND(H28="ja",I28="ja"),AH28,AI28))), IF($E$3="middels",IF(AND(H28="nei",I28="ja"),AJ28,IF(AND(H28="nei",I28="nei"),AK28,IF(AND(H28="ja",I28="ja"),AL28,AM28))), IF($E$3="mye",IF(AND(H28="nei",I28="ja"),AN28,IF(AND(H28="nei",I28="nei"),AO28,IF(AND(H28="ja",I28="ja"),AP28,AQ28))))))</f>
        <v>1.1048</v>
      </c>
      <c r="M28" s="95" t="str">
        <f t="shared" si="1"/>
        <v>Dns</v>
      </c>
      <c r="N28" s="118">
        <f t="shared" si="2"/>
        <v>1.5</v>
      </c>
      <c r="O28" s="168">
        <v>91841249</v>
      </c>
      <c r="P28" s="220">
        <v>1.1035999999999999</v>
      </c>
      <c r="Q28" s="171">
        <v>0.89319999999999999</v>
      </c>
      <c r="R28" s="221">
        <v>1.1048</v>
      </c>
      <c r="S28" s="221">
        <v>1.2403999999999999</v>
      </c>
      <c r="T28" s="222">
        <v>1.0528</v>
      </c>
      <c r="U28" s="138">
        <v>0.87829999999999997</v>
      </c>
      <c r="V28" s="138">
        <v>1.0542</v>
      </c>
      <c r="W28" s="138">
        <v>1.1563000000000001</v>
      </c>
      <c r="X28" s="139">
        <v>1.038</v>
      </c>
      <c r="Y28" s="139">
        <v>0.80259999999999998</v>
      </c>
      <c r="Z28" s="139">
        <v>1.0422</v>
      </c>
      <c r="AA28" s="139">
        <v>1.1857</v>
      </c>
      <c r="AB28" s="125">
        <f t="shared" si="3"/>
        <v>1.1035999999999999</v>
      </c>
      <c r="AC28" s="126">
        <f t="shared" si="4"/>
        <v>1.038</v>
      </c>
      <c r="AD28" s="126">
        <f t="shared" si="5"/>
        <v>1.0528</v>
      </c>
      <c r="AE28" s="127">
        <f t="shared" si="6"/>
        <v>0.99021964479884028</v>
      </c>
      <c r="AF28" s="128">
        <f t="shared" si="7"/>
        <v>0.89319999999999999</v>
      </c>
      <c r="AG28" s="129">
        <f t="shared" si="8"/>
        <v>0.80259999999999998</v>
      </c>
      <c r="AH28" s="129">
        <f t="shared" si="9"/>
        <v>0.87829999999999997</v>
      </c>
      <c r="AI28" s="127">
        <f t="shared" si="10"/>
        <v>0.78921135244066276</v>
      </c>
      <c r="AJ28" s="128">
        <f t="shared" si="11"/>
        <v>1.1048</v>
      </c>
      <c r="AK28" s="129">
        <f t="shared" si="12"/>
        <v>1.0422</v>
      </c>
      <c r="AL28" s="129">
        <f t="shared" si="13"/>
        <v>1.0542</v>
      </c>
      <c r="AM28" s="127">
        <f t="shared" si="14"/>
        <v>0.99446708906589432</v>
      </c>
      <c r="AN28" s="128">
        <f t="shared" si="15"/>
        <v>1.2403999999999999</v>
      </c>
      <c r="AO28" s="129">
        <f t="shared" si="16"/>
        <v>1.1857</v>
      </c>
      <c r="AP28" s="129">
        <f t="shared" si="17"/>
        <v>1.1563000000000001</v>
      </c>
      <c r="AQ28" s="127">
        <f t="shared" si="18"/>
        <v>1.1053086988068366</v>
      </c>
      <c r="AR28" s="90" t="s">
        <v>2</v>
      </c>
      <c r="AS28" s="108" t="s">
        <v>1</v>
      </c>
    </row>
    <row r="29" spans="1:45" s="130" customFormat="1" ht="12.75" customHeight="1" x14ac:dyDescent="0.25">
      <c r="A29" s="84"/>
      <c r="B29" s="223" t="s">
        <v>128</v>
      </c>
      <c r="C29" s="224" t="s">
        <v>55</v>
      </c>
      <c r="D29" s="225" t="s">
        <v>56</v>
      </c>
      <c r="E29" s="226">
        <v>11541</v>
      </c>
      <c r="F29" s="223" t="s">
        <v>129</v>
      </c>
      <c r="G29" s="227" t="s">
        <v>130</v>
      </c>
      <c r="H29" s="228" t="s">
        <v>1</v>
      </c>
      <c r="I29" s="229" t="s">
        <v>1</v>
      </c>
      <c r="J29" s="230" t="str">
        <f t="shared" si="19"/>
        <v>18:10</v>
      </c>
      <c r="K29" s="116" t="s">
        <v>120</v>
      </c>
      <c r="L29" s="94">
        <f>IF($E$3="lite",IF(AND(H29="nei",I29="ja"),AF29,IF(AND(H29="nei",I29="nei"),AG29,IF(AND(H29="ja",I29="ja"),AH29,AI29))), IF($E$3="middels",IF(AND(H29="nei",I29="ja"),AJ29,IF(AND(H29="nei",I29="nei"),AK29,IF(AND(H29="ja",I29="ja"),AL29,AM29))), IF($E$3="mye",IF(AND(H29="nei",I29="ja"),AN29,IF(AND(H29="nei",I29="nei"),AO29,IF(AND(H29="ja",I29="ja"),AP29,AQ29))))))</f>
        <v>1.1033999999999999</v>
      </c>
      <c r="M29" s="95" t="str">
        <f t="shared" si="1"/>
        <v>Dns</v>
      </c>
      <c r="N29" s="96">
        <f t="shared" si="2"/>
        <v>1.5</v>
      </c>
      <c r="O29" s="231">
        <v>92418968</v>
      </c>
      <c r="P29" s="98">
        <v>1.1194</v>
      </c>
      <c r="Q29" s="100">
        <v>0.90110000000000001</v>
      </c>
      <c r="R29" s="100">
        <v>1.1256999999999999</v>
      </c>
      <c r="S29" s="100">
        <v>1.2373000000000001</v>
      </c>
      <c r="T29" s="101">
        <v>1.0980000000000001</v>
      </c>
      <c r="U29" s="101">
        <v>0.90229999999999999</v>
      </c>
      <c r="V29" s="101">
        <v>1.1033999999999999</v>
      </c>
      <c r="W29" s="101">
        <v>1.2010000000000001</v>
      </c>
      <c r="X29" s="232">
        <v>1.0630999999999999</v>
      </c>
      <c r="Y29" s="232">
        <v>0.8266</v>
      </c>
      <c r="Z29" s="232">
        <v>1.0692999999999999</v>
      </c>
      <c r="AA29" s="232">
        <v>1.1996</v>
      </c>
      <c r="AB29" s="103">
        <f t="shared" si="3"/>
        <v>1.1194</v>
      </c>
      <c r="AC29" s="104">
        <f t="shared" si="4"/>
        <v>1.0630999999999999</v>
      </c>
      <c r="AD29" s="104">
        <f t="shared" si="5"/>
        <v>1.0980000000000001</v>
      </c>
      <c r="AE29" s="105">
        <f t="shared" si="6"/>
        <v>1.0427763087368234</v>
      </c>
      <c r="AF29" s="106">
        <f t="shared" si="7"/>
        <v>0.90110000000000001</v>
      </c>
      <c r="AG29" s="107">
        <f t="shared" si="8"/>
        <v>0.8266</v>
      </c>
      <c r="AH29" s="107">
        <f t="shared" si="9"/>
        <v>0.90229999999999999</v>
      </c>
      <c r="AI29" s="105">
        <f t="shared" si="10"/>
        <v>0.82770078792586832</v>
      </c>
      <c r="AJ29" s="106">
        <f t="shared" si="11"/>
        <v>1.1256999999999999</v>
      </c>
      <c r="AK29" s="107">
        <f t="shared" si="12"/>
        <v>1.0692999999999999</v>
      </c>
      <c r="AL29" s="107">
        <f t="shared" si="13"/>
        <v>1.1033999999999999</v>
      </c>
      <c r="AM29" s="105">
        <f t="shared" si="14"/>
        <v>1.0481172781380474</v>
      </c>
      <c r="AN29" s="106">
        <f t="shared" si="15"/>
        <v>1.2373000000000001</v>
      </c>
      <c r="AO29" s="107">
        <f t="shared" si="16"/>
        <v>1.1996</v>
      </c>
      <c r="AP29" s="107">
        <f t="shared" si="17"/>
        <v>1.2010000000000001</v>
      </c>
      <c r="AQ29" s="105">
        <f t="shared" si="18"/>
        <v>1.1644060454214824</v>
      </c>
      <c r="AR29" s="228" t="s">
        <v>1</v>
      </c>
      <c r="AS29" s="233" t="s">
        <v>1</v>
      </c>
    </row>
    <row r="30" spans="1:45" s="130" customFormat="1" ht="14.1" customHeight="1" x14ac:dyDescent="0.25">
      <c r="A30" s="84"/>
      <c r="B30" s="85" t="s">
        <v>131</v>
      </c>
      <c r="C30" s="86" t="s">
        <v>60</v>
      </c>
      <c r="D30" s="87" t="s">
        <v>56</v>
      </c>
      <c r="E30" s="88">
        <v>11733</v>
      </c>
      <c r="F30" s="85" t="s">
        <v>132</v>
      </c>
      <c r="G30" s="89" t="s">
        <v>133</v>
      </c>
      <c r="H30" s="90" t="s">
        <v>2</v>
      </c>
      <c r="I30" s="91" t="s">
        <v>1</v>
      </c>
      <c r="J30" s="92" t="str">
        <f t="shared" si="19"/>
        <v>18:10</v>
      </c>
      <c r="K30" s="116" t="s">
        <v>120</v>
      </c>
      <c r="L30" s="94">
        <f>IF($E$3="lite",IF(AND(H30="nei",I30="ja"),AF30,IF(AND(H30="nei",I30="nei"),AG30,IF(AND(H30="ja",I30="ja"),AH30,AI30))), IF($E$3="middels",IF(AND(H30="nei",I30="ja"),AJ30,IF(AND(H30="nei",I30="nei"),AK30,IF(AND(H30="ja",I30="ja"),AL30,AM30))), IF($E$3="mye",IF(AND(H30="nei",I30="ja"),AN30,IF(AND(H30="nei",I30="nei"),AO30,IF(AND(H30="ja",I30="ja"),AP30,AQ30))))))</f>
        <v>1.1032</v>
      </c>
      <c r="M30" s="95" t="str">
        <f t="shared" si="1"/>
        <v>Dns</v>
      </c>
      <c r="N30" s="96">
        <f t="shared" si="2"/>
        <v>1.5</v>
      </c>
      <c r="O30" s="97">
        <v>45065008</v>
      </c>
      <c r="P30" s="98">
        <v>1.0952999999999999</v>
      </c>
      <c r="Q30" s="99" t="s">
        <v>134</v>
      </c>
      <c r="R30" s="100">
        <v>1.1032</v>
      </c>
      <c r="S30" s="100">
        <v>1.2249000000000001</v>
      </c>
      <c r="T30" s="101">
        <v>1.0868</v>
      </c>
      <c r="U30" s="101">
        <v>0.85499999999999998</v>
      </c>
      <c r="V30" s="101">
        <v>1.0947</v>
      </c>
      <c r="W30" s="101">
        <v>1.2090000000000001</v>
      </c>
      <c r="X30" s="102">
        <v>1.0513999999999999</v>
      </c>
      <c r="Y30" s="102">
        <v>0.79849999999999999</v>
      </c>
      <c r="Z30" s="102">
        <v>1.0588</v>
      </c>
      <c r="AA30" s="102">
        <v>1.1976</v>
      </c>
      <c r="AB30" s="103">
        <f t="shared" si="3"/>
        <v>1.0952999999999999</v>
      </c>
      <c r="AC30" s="104">
        <f t="shared" si="4"/>
        <v>1.0513999999999999</v>
      </c>
      <c r="AD30" s="104">
        <f t="shared" si="5"/>
        <v>1.0868</v>
      </c>
      <c r="AE30" s="105">
        <f t="shared" si="6"/>
        <v>1.0432406829179219</v>
      </c>
      <c r="AF30" s="106" t="str">
        <f t="shared" si="7"/>
        <v>0.8546</v>
      </c>
      <c r="AG30" s="107">
        <f t="shared" si="8"/>
        <v>0.79849999999999999</v>
      </c>
      <c r="AH30" s="107">
        <f t="shared" si="9"/>
        <v>0.85499999999999998</v>
      </c>
      <c r="AI30" s="105" t="e">
        <f t="shared" si="10"/>
        <v>#VALUE!</v>
      </c>
      <c r="AJ30" s="106">
        <f t="shared" si="11"/>
        <v>1.1032</v>
      </c>
      <c r="AK30" s="107">
        <f t="shared" si="12"/>
        <v>1.0588</v>
      </c>
      <c r="AL30" s="107">
        <f t="shared" si="13"/>
        <v>1.0947</v>
      </c>
      <c r="AM30" s="105">
        <f t="shared" si="14"/>
        <v>1.0506420957215374</v>
      </c>
      <c r="AN30" s="106">
        <f t="shared" si="15"/>
        <v>1.2249000000000001</v>
      </c>
      <c r="AO30" s="107">
        <f t="shared" si="16"/>
        <v>1.1976</v>
      </c>
      <c r="AP30" s="107">
        <f t="shared" si="17"/>
        <v>1.2090000000000001</v>
      </c>
      <c r="AQ30" s="105">
        <f t="shared" si="18"/>
        <v>1.1820543717854519</v>
      </c>
      <c r="AR30" s="90" t="s">
        <v>2</v>
      </c>
      <c r="AS30" s="108" t="s">
        <v>1</v>
      </c>
    </row>
    <row r="31" spans="1:45" s="130" customFormat="1" ht="12.75" customHeight="1" x14ac:dyDescent="0.25">
      <c r="A31" s="84"/>
      <c r="B31" s="234" t="s">
        <v>135</v>
      </c>
      <c r="C31" s="224" t="s">
        <v>60</v>
      </c>
      <c r="D31" s="225" t="s">
        <v>56</v>
      </c>
      <c r="E31" s="226">
        <v>14391</v>
      </c>
      <c r="F31" s="223" t="s">
        <v>136</v>
      </c>
      <c r="G31" s="227" t="s">
        <v>137</v>
      </c>
      <c r="H31" s="90" t="s">
        <v>1</v>
      </c>
      <c r="I31" s="91" t="s">
        <v>1</v>
      </c>
      <c r="J31" s="92" t="str">
        <f t="shared" si="19"/>
        <v>18:10</v>
      </c>
      <c r="K31" s="116" t="s">
        <v>120</v>
      </c>
      <c r="L31" s="94">
        <f>IF($E$3="lite",IF(AND(H31="nei",I31="ja"),AF31,IF(AND(H31="nei",I31="nei"),AG31,IF(AND(H31="ja",I31="ja"),AH31,AI31))), IF($E$3="middels",IF(AND(H31="nei",I31="ja"),AJ31,IF(AND(H31="nei",I31="nei"),AK31,IF(AND(H31="ja",I31="ja"),AL31,AM31))), IF($E$3="mye",IF(AND(H31="nei",I31="ja"),AN31,IF(AND(H31="nei",I31="nei"),AO31,IF(AND(H31="ja",I31="ja"),AP31,AQ31))))))</f>
        <v>1.0824</v>
      </c>
      <c r="M31" s="95" t="str">
        <f t="shared" si="1"/>
        <v>Dns</v>
      </c>
      <c r="N31" s="96">
        <f t="shared" si="2"/>
        <v>1.5</v>
      </c>
      <c r="O31" s="231">
        <v>47312108</v>
      </c>
      <c r="P31" s="98">
        <v>1.0812999999999999</v>
      </c>
      <c r="Q31" s="171">
        <v>0.84860000000000002</v>
      </c>
      <c r="R31" s="100">
        <v>1.0900000000000001</v>
      </c>
      <c r="S31" s="100">
        <v>1.2014</v>
      </c>
      <c r="T31" s="101">
        <v>1.0738000000000001</v>
      </c>
      <c r="U31" s="101">
        <v>0.84789999999999999</v>
      </c>
      <c r="V31" s="101">
        <v>1.0824</v>
      </c>
      <c r="W31" s="101">
        <v>1.1882999999999999</v>
      </c>
      <c r="X31" s="232">
        <v>1.0239</v>
      </c>
      <c r="Y31" s="232">
        <v>0.76900000000000002</v>
      </c>
      <c r="Z31" s="232">
        <v>1.0319</v>
      </c>
      <c r="AA31" s="232">
        <v>1.1712</v>
      </c>
      <c r="AB31" s="103">
        <f t="shared" si="3"/>
        <v>1.0812999999999999</v>
      </c>
      <c r="AC31" s="104">
        <f t="shared" si="4"/>
        <v>1.0239</v>
      </c>
      <c r="AD31" s="104">
        <f t="shared" si="5"/>
        <v>1.0738000000000001</v>
      </c>
      <c r="AE31" s="105">
        <f t="shared" si="6"/>
        <v>1.0167981318782948</v>
      </c>
      <c r="AF31" s="106">
        <f t="shared" si="7"/>
        <v>0.84860000000000002</v>
      </c>
      <c r="AG31" s="107">
        <f t="shared" si="8"/>
        <v>0.76900000000000002</v>
      </c>
      <c r="AH31" s="107">
        <f t="shared" si="9"/>
        <v>0.84789999999999999</v>
      </c>
      <c r="AI31" s="105">
        <f t="shared" si="10"/>
        <v>0.76836566108885218</v>
      </c>
      <c r="AJ31" s="106">
        <f t="shared" si="11"/>
        <v>1.0900000000000001</v>
      </c>
      <c r="AK31" s="107">
        <f t="shared" si="12"/>
        <v>1.0319</v>
      </c>
      <c r="AL31" s="107">
        <f t="shared" si="13"/>
        <v>1.0824</v>
      </c>
      <c r="AM31" s="105">
        <f t="shared" si="14"/>
        <v>1.0247051009174313</v>
      </c>
      <c r="AN31" s="106">
        <f t="shared" si="15"/>
        <v>1.2014</v>
      </c>
      <c r="AO31" s="107">
        <f t="shared" si="16"/>
        <v>1.1712</v>
      </c>
      <c r="AP31" s="107">
        <f t="shared" si="17"/>
        <v>1.1882999999999999</v>
      </c>
      <c r="AQ31" s="105">
        <f t="shared" si="18"/>
        <v>1.1584292991509904</v>
      </c>
      <c r="AR31" s="90" t="s">
        <v>1</v>
      </c>
      <c r="AS31" s="108" t="s">
        <v>1</v>
      </c>
    </row>
    <row r="32" spans="1:45" s="130" customFormat="1" ht="12.75" customHeight="1" x14ac:dyDescent="0.25">
      <c r="A32" s="109"/>
      <c r="B32" s="235" t="s">
        <v>138</v>
      </c>
      <c r="C32" s="131" t="s">
        <v>60</v>
      </c>
      <c r="D32" s="112" t="s">
        <v>56</v>
      </c>
      <c r="E32" s="113">
        <v>10886</v>
      </c>
      <c r="F32" s="114" t="s">
        <v>139</v>
      </c>
      <c r="G32" s="115" t="s">
        <v>140</v>
      </c>
      <c r="H32" s="90" t="s">
        <v>2</v>
      </c>
      <c r="I32" s="91" t="s">
        <v>1</v>
      </c>
      <c r="J32" s="92" t="str">
        <f t="shared" si="19"/>
        <v>18:10</v>
      </c>
      <c r="K32" s="116" t="s">
        <v>120</v>
      </c>
      <c r="L32" s="117">
        <f>IF($E$3="lite",IF(AND(H32="nei",I32="ja"),AF32,IF(AND(H32="nei",I32="nei"),AG32,IF(AND(H32="ja",I32="ja"),AH32,AI32))), IF($E$3="middels",IF(AND(H32="nei",I32="ja"),AJ32,IF(AND(H32="nei",I32="nei"),AK32,IF(AND(H32="ja",I32="ja"),AL32,AM32))), IF($E$3="mye",IF(AND(H32="nei",I32="ja"),AN32,IF(AND(H32="nei",I32="nei"),AO32,IF(AND(H32="ja",I32="ja"),AP32,AQ32))))))</f>
        <v>1.0537000000000001</v>
      </c>
      <c r="M32" s="95" t="str">
        <f t="shared" si="1"/>
        <v>Dns</v>
      </c>
      <c r="N32" s="134">
        <f t="shared" si="2"/>
        <v>1.5</v>
      </c>
      <c r="O32" s="236">
        <v>90590170</v>
      </c>
      <c r="P32" s="237">
        <v>1.0490999999999999</v>
      </c>
      <c r="Q32" s="171">
        <v>0.83609999999999995</v>
      </c>
      <c r="R32" s="137">
        <v>1.0537000000000001</v>
      </c>
      <c r="S32" s="137">
        <v>1.1739999999999999</v>
      </c>
      <c r="T32" s="138">
        <v>1.0311999999999999</v>
      </c>
      <c r="U32" s="123">
        <v>0.84179999999999999</v>
      </c>
      <c r="V32" s="123">
        <v>1.0354000000000001</v>
      </c>
      <c r="W32" s="123">
        <v>1.1389</v>
      </c>
      <c r="X32" s="238">
        <v>0.98040000000000005</v>
      </c>
      <c r="Y32" s="238">
        <v>0.74250000000000005</v>
      </c>
      <c r="Z32" s="238">
        <v>0.9869</v>
      </c>
      <c r="AA32" s="238">
        <v>1.1216999999999999</v>
      </c>
      <c r="AB32" s="125">
        <f t="shared" si="3"/>
        <v>1.0490999999999999</v>
      </c>
      <c r="AC32" s="239">
        <f t="shared" si="4"/>
        <v>0.98040000000000005</v>
      </c>
      <c r="AD32" s="239">
        <f t="shared" si="5"/>
        <v>1.0311999999999999</v>
      </c>
      <c r="AE32" s="240">
        <f t="shared" si="6"/>
        <v>0.96367217615098655</v>
      </c>
      <c r="AF32" s="241">
        <f t="shared" si="7"/>
        <v>0.83609999999999995</v>
      </c>
      <c r="AG32" s="241">
        <f t="shared" si="8"/>
        <v>0.74250000000000005</v>
      </c>
      <c r="AH32" s="241">
        <f t="shared" si="9"/>
        <v>0.84179999999999999</v>
      </c>
      <c r="AI32" s="240">
        <f t="shared" si="10"/>
        <v>0.74756189451022603</v>
      </c>
      <c r="AJ32" s="241">
        <f t="shared" si="11"/>
        <v>1.0537000000000001</v>
      </c>
      <c r="AK32" s="241">
        <f t="shared" si="12"/>
        <v>0.9869</v>
      </c>
      <c r="AL32" s="241">
        <f t="shared" si="13"/>
        <v>1.0354000000000001</v>
      </c>
      <c r="AM32" s="240">
        <f t="shared" si="14"/>
        <v>0.96976014045743575</v>
      </c>
      <c r="AN32" s="241">
        <f t="shared" si="15"/>
        <v>1.1739999999999999</v>
      </c>
      <c r="AO32" s="241">
        <f t="shared" si="16"/>
        <v>1.1216999999999999</v>
      </c>
      <c r="AP32" s="241">
        <f t="shared" si="17"/>
        <v>1.1389</v>
      </c>
      <c r="AQ32" s="240">
        <f t="shared" si="18"/>
        <v>1.0881636541737649</v>
      </c>
      <c r="AR32" s="242" t="s">
        <v>2</v>
      </c>
      <c r="AS32" s="243" t="s">
        <v>1</v>
      </c>
    </row>
    <row r="33" spans="1:45" s="130" customFormat="1" ht="12.75" customHeight="1" x14ac:dyDescent="0.25">
      <c r="A33" s="109"/>
      <c r="B33" s="114" t="s">
        <v>141</v>
      </c>
      <c r="C33" s="131" t="s">
        <v>60</v>
      </c>
      <c r="D33" s="112" t="s">
        <v>56</v>
      </c>
      <c r="E33" s="244">
        <v>13724</v>
      </c>
      <c r="F33" s="114" t="s">
        <v>142</v>
      </c>
      <c r="G33" s="165" t="s">
        <v>143</v>
      </c>
      <c r="H33" s="90" t="s">
        <v>1</v>
      </c>
      <c r="I33" s="91" t="s">
        <v>1</v>
      </c>
      <c r="J33" s="133" t="str">
        <f t="shared" si="19"/>
        <v>18:00</v>
      </c>
      <c r="K33" s="116" t="s">
        <v>120</v>
      </c>
      <c r="L33" s="117">
        <f>IF($E$3="lite",IF(AND(H33="nei",I33="ja"),AF33,IF(AND(H33="nei",I33="nei"),AG33,IF(AND(H33="ja",I33="ja"),AH33,AI33))), IF($E$3="middels",IF(AND(H33="nei",I33="ja"),AJ33,IF(AND(H33="nei",I33="nei"),AK33,IF(AND(H33="ja",I33="ja"),AL33,AM33))), IF($E$3="mye",IF(AND(H33="nei",I33="ja"),AN33,IF(AND(H33="nei",I33="nei"),AO33,IF(AND(H33="ja",I33="ja"),AP33,AQ33))))))</f>
        <v>1.0097</v>
      </c>
      <c r="M33" s="95" t="str">
        <f t="shared" si="1"/>
        <v>Dns</v>
      </c>
      <c r="N33" s="118">
        <f t="shared" si="2"/>
        <v>1.5</v>
      </c>
      <c r="O33" s="119">
        <v>91374436</v>
      </c>
      <c r="P33" s="120">
        <v>1.0052000000000001</v>
      </c>
      <c r="Q33" s="245">
        <v>0.77510000000000001</v>
      </c>
      <c r="R33" s="122">
        <v>1.0093000000000001</v>
      </c>
      <c r="S33" s="121">
        <v>1.1485000000000001</v>
      </c>
      <c r="T33" s="123">
        <v>1.0044</v>
      </c>
      <c r="U33" s="246">
        <v>0.79139999999999999</v>
      </c>
      <c r="V33" s="246">
        <v>1.0097</v>
      </c>
      <c r="W33" s="246">
        <v>1.1254999999999999</v>
      </c>
      <c r="X33" s="124">
        <v>0.94410000000000005</v>
      </c>
      <c r="Y33" s="124">
        <v>0.7036</v>
      </c>
      <c r="Z33" s="124">
        <v>0.94850000000000001</v>
      </c>
      <c r="AA33" s="124">
        <v>1.1005</v>
      </c>
      <c r="AB33" s="125">
        <f t="shared" si="3"/>
        <v>1.0052000000000001</v>
      </c>
      <c r="AC33" s="126">
        <f t="shared" si="4"/>
        <v>0.94410000000000005</v>
      </c>
      <c r="AD33" s="126">
        <f t="shared" si="5"/>
        <v>1.0044</v>
      </c>
      <c r="AE33" s="127">
        <f t="shared" si="6"/>
        <v>0.94334862713887779</v>
      </c>
      <c r="AF33" s="128">
        <f t="shared" si="7"/>
        <v>0.77510000000000001</v>
      </c>
      <c r="AG33" s="129">
        <f t="shared" si="8"/>
        <v>0.7036</v>
      </c>
      <c r="AH33" s="129">
        <f t="shared" si="9"/>
        <v>0.79139999999999999</v>
      </c>
      <c r="AI33" s="127">
        <f t="shared" si="10"/>
        <v>0.71839638756289514</v>
      </c>
      <c r="AJ33" s="128">
        <f t="shared" si="11"/>
        <v>1.0093000000000001</v>
      </c>
      <c r="AK33" s="129">
        <f t="shared" si="12"/>
        <v>0.94850000000000001</v>
      </c>
      <c r="AL33" s="129">
        <f t="shared" si="13"/>
        <v>1.0097</v>
      </c>
      <c r="AM33" s="127">
        <f t="shared" si="14"/>
        <v>0.948875904091945</v>
      </c>
      <c r="AN33" s="128">
        <f t="shared" si="15"/>
        <v>1.1485000000000001</v>
      </c>
      <c r="AO33" s="129">
        <f t="shared" si="16"/>
        <v>1.1005</v>
      </c>
      <c r="AP33" s="129">
        <f t="shared" si="17"/>
        <v>1.1254999999999999</v>
      </c>
      <c r="AQ33" s="127">
        <f t="shared" si="18"/>
        <v>1.0784612538093163</v>
      </c>
      <c r="AR33" s="90" t="s">
        <v>1</v>
      </c>
      <c r="AS33" s="108" t="s">
        <v>1</v>
      </c>
    </row>
    <row r="34" spans="1:45" s="130" customFormat="1" ht="12.75" customHeight="1" x14ac:dyDescent="0.3">
      <c r="A34" s="109"/>
      <c r="B34" s="168" t="s">
        <v>144</v>
      </c>
      <c r="C34" s="131" t="s">
        <v>60</v>
      </c>
      <c r="D34" s="112" t="s">
        <v>56</v>
      </c>
      <c r="E34" s="244">
        <v>10324</v>
      </c>
      <c r="F34" s="114" t="s">
        <v>145</v>
      </c>
      <c r="G34" s="115" t="s">
        <v>146</v>
      </c>
      <c r="H34" s="90" t="s">
        <v>1</v>
      </c>
      <c r="I34" s="91" t="s">
        <v>1</v>
      </c>
      <c r="J34" s="133" t="str">
        <f t="shared" si="19"/>
        <v>18:00</v>
      </c>
      <c r="K34" s="116" t="s">
        <v>120</v>
      </c>
      <c r="L34" s="117">
        <f>IF($E$3="lite",IF(AND(H34="nei",I34="ja"),AF34,IF(AND(H34="nei",I34="nei"),AG34,IF(AND(H34="ja",I34="ja"),AH34,AI34))), IF($E$3="middels",IF(AND(H34="nei",I34="ja"),AJ34,IF(AND(H34="nei",I34="nei"),AK34,IF(AND(H34="ja",I34="ja"),AL34,AM34))), IF($E$3="mye",IF(AND(H34="nei",I34="ja"),AN34,IF(AND(H34="nei",I34="nei"),AO34,IF(AND(H34="ja",I34="ja"),AP34,AQ34))))))</f>
        <v>0.99270000000000003</v>
      </c>
      <c r="M34" s="95" t="str">
        <f t="shared" si="1"/>
        <v>Dns</v>
      </c>
      <c r="N34" s="118">
        <f t="shared" si="2"/>
        <v>1.5</v>
      </c>
      <c r="O34" s="119">
        <v>99515260</v>
      </c>
      <c r="P34" s="135">
        <v>1.0128999999999999</v>
      </c>
      <c r="Q34" s="171">
        <v>0.77810000000000001</v>
      </c>
      <c r="R34" s="136">
        <v>1.0199</v>
      </c>
      <c r="S34" s="137">
        <v>1.1456999999999999</v>
      </c>
      <c r="T34" s="138">
        <v>0.98470000000000002</v>
      </c>
      <c r="U34" s="174">
        <v>0.76119999999999999</v>
      </c>
      <c r="V34" s="174">
        <v>0.99270000000000003</v>
      </c>
      <c r="W34" s="174">
        <v>1.103</v>
      </c>
      <c r="X34" s="175">
        <v>0.97209999999999996</v>
      </c>
      <c r="Y34" s="175">
        <v>0.72860000000000003</v>
      </c>
      <c r="Z34" s="175">
        <v>0.97909999999999997</v>
      </c>
      <c r="AA34" s="175">
        <v>1.1156999999999999</v>
      </c>
      <c r="AB34" s="125">
        <f t="shared" si="3"/>
        <v>1.0128999999999999</v>
      </c>
      <c r="AC34" s="126">
        <f t="shared" si="4"/>
        <v>0.97209999999999996</v>
      </c>
      <c r="AD34" s="126">
        <f t="shared" si="5"/>
        <v>0.98470000000000002</v>
      </c>
      <c r="AE34" s="127">
        <f t="shared" si="6"/>
        <v>0.94503590680225102</v>
      </c>
      <c r="AF34" s="128">
        <f t="shared" si="7"/>
        <v>0.77810000000000001</v>
      </c>
      <c r="AG34" s="129">
        <f t="shared" si="8"/>
        <v>0.72860000000000003</v>
      </c>
      <c r="AH34" s="129">
        <f t="shared" si="9"/>
        <v>0.76119999999999999</v>
      </c>
      <c r="AI34" s="127">
        <f t="shared" si="10"/>
        <v>0.71277511887932143</v>
      </c>
      <c r="AJ34" s="128">
        <f t="shared" si="11"/>
        <v>1.0199</v>
      </c>
      <c r="AK34" s="129">
        <f t="shared" si="12"/>
        <v>0.97909999999999997</v>
      </c>
      <c r="AL34" s="129">
        <f t="shared" si="13"/>
        <v>0.99270000000000003</v>
      </c>
      <c r="AM34" s="127">
        <f t="shared" si="14"/>
        <v>0.95298810667712519</v>
      </c>
      <c r="AN34" s="128">
        <f t="shared" si="15"/>
        <v>1.1456999999999999</v>
      </c>
      <c r="AO34" s="129">
        <f t="shared" si="16"/>
        <v>1.1156999999999999</v>
      </c>
      <c r="AP34" s="129">
        <f t="shared" si="17"/>
        <v>1.103</v>
      </c>
      <c r="AQ34" s="127">
        <f t="shared" si="18"/>
        <v>1.0741180937418171</v>
      </c>
      <c r="AR34" s="90" t="s">
        <v>1</v>
      </c>
      <c r="AS34" s="108" t="s">
        <v>1</v>
      </c>
    </row>
    <row r="35" spans="1:45" s="130" customFormat="1" ht="14.1" customHeight="1" x14ac:dyDescent="0.25">
      <c r="A35" s="109"/>
      <c r="B35" s="114" t="s">
        <v>147</v>
      </c>
      <c r="C35" s="131" t="s">
        <v>60</v>
      </c>
      <c r="D35" s="112" t="s">
        <v>56</v>
      </c>
      <c r="E35" s="113">
        <v>3951</v>
      </c>
      <c r="F35" s="114" t="s">
        <v>148</v>
      </c>
      <c r="G35" s="165" t="s">
        <v>149</v>
      </c>
      <c r="H35" s="90" t="s">
        <v>2</v>
      </c>
      <c r="I35" s="91" t="s">
        <v>1</v>
      </c>
      <c r="J35" s="133" t="str">
        <f t="shared" si="19"/>
        <v>18:00</v>
      </c>
      <c r="K35" s="116" t="s">
        <v>120</v>
      </c>
      <c r="L35" s="117">
        <f>IF($E$3="lite",IF(AND(H35="nei",I35="ja"),AF35,IF(AND(H35="nei",I35="nei"),AG35,IF(AND(H35="ja",I35="ja"),AH35,AI35))), IF($E$3="middels",IF(AND(H35="nei",I35="ja"),AJ35,IF(AND(H35="nei",I35="nei"),AK35,IF(AND(H35="ja",I35="ja"),AL35,AM35))), IF($E$3="mye",IF(AND(H35="nei",I35="ja"),AN35,IF(AND(H35="nei",I35="nei"),AO35,IF(AND(H35="ja",I35="ja"),AP35,AQ35))))))</f>
        <v>0.99239999999999995</v>
      </c>
      <c r="M35" s="95" t="str">
        <f t="shared" si="1"/>
        <v>Dns</v>
      </c>
      <c r="N35" s="118">
        <f t="shared" si="2"/>
        <v>1.5</v>
      </c>
      <c r="O35" s="119">
        <v>99291464</v>
      </c>
      <c r="P35" s="135">
        <v>0.98529999999999995</v>
      </c>
      <c r="Q35" s="169">
        <v>0.76019999999999999</v>
      </c>
      <c r="R35" s="136">
        <v>0.99239999999999995</v>
      </c>
      <c r="S35" s="136">
        <v>1.1097999999999999</v>
      </c>
      <c r="T35" s="138">
        <v>0.9718</v>
      </c>
      <c r="U35" s="174">
        <v>0.76200000000000001</v>
      </c>
      <c r="V35" s="174">
        <v>0.97950000000000004</v>
      </c>
      <c r="W35" s="174">
        <v>1.0801000000000001</v>
      </c>
      <c r="X35" s="175">
        <v>0.94369999999999998</v>
      </c>
      <c r="Y35" s="175">
        <v>0.70679999999999998</v>
      </c>
      <c r="Z35" s="175">
        <v>0.95109999999999995</v>
      </c>
      <c r="AA35" s="175">
        <v>1.0814999999999999</v>
      </c>
      <c r="AB35" s="125">
        <f t="shared" si="3"/>
        <v>0.98529999999999995</v>
      </c>
      <c r="AC35" s="126">
        <f t="shared" si="4"/>
        <v>0.94369999999999998</v>
      </c>
      <c r="AD35" s="126">
        <f t="shared" si="5"/>
        <v>0.9718</v>
      </c>
      <c r="AE35" s="127">
        <f t="shared" si="6"/>
        <v>0.93076997868669442</v>
      </c>
      <c r="AF35" s="128">
        <f t="shared" si="7"/>
        <v>0.76019999999999999</v>
      </c>
      <c r="AG35" s="129">
        <f t="shared" si="8"/>
        <v>0.70679999999999998</v>
      </c>
      <c r="AH35" s="129">
        <f t="shared" si="9"/>
        <v>0.76200000000000001</v>
      </c>
      <c r="AI35" s="127">
        <f t="shared" si="10"/>
        <v>0.70847355958958169</v>
      </c>
      <c r="AJ35" s="128">
        <f t="shared" si="11"/>
        <v>0.99239999999999995</v>
      </c>
      <c r="AK35" s="129">
        <f t="shared" si="12"/>
        <v>0.95109999999999995</v>
      </c>
      <c r="AL35" s="129">
        <f t="shared" si="13"/>
        <v>0.97950000000000004</v>
      </c>
      <c r="AM35" s="127">
        <f t="shared" si="14"/>
        <v>0.93873685006045948</v>
      </c>
      <c r="AN35" s="128">
        <f t="shared" si="15"/>
        <v>1.1097999999999999</v>
      </c>
      <c r="AO35" s="129">
        <f t="shared" si="16"/>
        <v>1.0814999999999999</v>
      </c>
      <c r="AP35" s="129">
        <f t="shared" si="17"/>
        <v>1.0801000000000001</v>
      </c>
      <c r="AQ35" s="127">
        <f t="shared" si="18"/>
        <v>1.0525573526761578</v>
      </c>
      <c r="AR35" s="90" t="s">
        <v>2</v>
      </c>
      <c r="AS35" s="108" t="s">
        <v>1</v>
      </c>
    </row>
    <row r="36" spans="1:45" s="130" customFormat="1" ht="14.1" customHeight="1" x14ac:dyDescent="0.25">
      <c r="A36" s="109"/>
      <c r="B36" s="217" t="s">
        <v>150</v>
      </c>
      <c r="C36" s="247" t="s">
        <v>55</v>
      </c>
      <c r="D36" s="248" t="s">
        <v>56</v>
      </c>
      <c r="E36" s="247">
        <v>14069</v>
      </c>
      <c r="F36" s="249" t="s">
        <v>151</v>
      </c>
      <c r="G36" s="143" t="s">
        <v>152</v>
      </c>
      <c r="H36" s="90" t="s">
        <v>1</v>
      </c>
      <c r="I36" s="91" t="s">
        <v>2</v>
      </c>
      <c r="J36" s="133" t="str">
        <f t="shared" si="19"/>
        <v>18:00</v>
      </c>
      <c r="K36" s="116" t="s">
        <v>120</v>
      </c>
      <c r="L36" s="117">
        <f>IF($E$3="lite",IF(AND(H36="nei",I36="ja"),AF36,IF(AND(H36="nei",I36="nei"),AG36,IF(AND(H36="ja",I36="ja"),AH36,AI36))), IF($E$3="middels",IF(AND(H36="nei",I36="ja"),AJ36,IF(AND(H36="nei",I36="nei"),AK36,IF(AND(H36="ja",I36="ja"),AL36,AM36))), IF($E$3="mye",IF(AND(H36="nei",I36="ja"),AN36,IF(AND(H36="nei",I36="nei"),AO36,IF(AND(H36="ja",I36="ja"),AP36,AQ36))))))</f>
        <v>0.873558956185567</v>
      </c>
      <c r="M36" s="95" t="str">
        <f t="shared" si="1"/>
        <v>Dns</v>
      </c>
      <c r="N36" s="134">
        <f t="shared" si="2"/>
        <v>1.5</v>
      </c>
      <c r="O36" s="250">
        <v>90122776</v>
      </c>
      <c r="P36" s="251">
        <v>0.92800000000000005</v>
      </c>
      <c r="Q36" s="171">
        <v>0.69930000000000003</v>
      </c>
      <c r="R36" s="252">
        <v>0.93120000000000003</v>
      </c>
      <c r="S36" s="252">
        <v>1.0804</v>
      </c>
      <c r="T36" s="253">
        <v>0.9294</v>
      </c>
      <c r="U36" s="253">
        <v>0.7046</v>
      </c>
      <c r="V36" s="253">
        <v>0.93340000000000001</v>
      </c>
      <c r="W36" s="253">
        <v>1.0719000000000001</v>
      </c>
      <c r="X36" s="254">
        <v>0.86829999999999996</v>
      </c>
      <c r="Y36" s="254">
        <v>0.62819999999999998</v>
      </c>
      <c r="Z36" s="254">
        <v>0.87150000000000005</v>
      </c>
      <c r="AA36" s="254">
        <v>1.0395000000000001</v>
      </c>
      <c r="AB36" s="125">
        <f t="shared" si="3"/>
        <v>0.92800000000000005</v>
      </c>
      <c r="AC36" s="126">
        <f t="shared" si="4"/>
        <v>0.86829999999999996</v>
      </c>
      <c r="AD36" s="126">
        <f t="shared" si="5"/>
        <v>0.9294</v>
      </c>
      <c r="AE36" s="127">
        <f t="shared" si="6"/>
        <v>0.86960993534482744</v>
      </c>
      <c r="AF36" s="128">
        <f t="shared" si="7"/>
        <v>0.69930000000000003</v>
      </c>
      <c r="AG36" s="129">
        <f t="shared" si="8"/>
        <v>0.62819999999999998</v>
      </c>
      <c r="AH36" s="129">
        <f t="shared" si="9"/>
        <v>0.7046</v>
      </c>
      <c r="AI36" s="127">
        <f t="shared" si="10"/>
        <v>0.63296113256113262</v>
      </c>
      <c r="AJ36" s="128">
        <f t="shared" si="11"/>
        <v>0.93120000000000003</v>
      </c>
      <c r="AK36" s="129">
        <f t="shared" si="12"/>
        <v>0.87150000000000005</v>
      </c>
      <c r="AL36" s="129">
        <f t="shared" si="13"/>
        <v>0.93340000000000001</v>
      </c>
      <c r="AM36" s="127">
        <f t="shared" si="14"/>
        <v>0.873558956185567</v>
      </c>
      <c r="AN36" s="128">
        <f t="shared" si="15"/>
        <v>1.0804</v>
      </c>
      <c r="AO36" s="129">
        <f t="shared" si="16"/>
        <v>1.0395000000000001</v>
      </c>
      <c r="AP36" s="129">
        <f t="shared" si="17"/>
        <v>1.0719000000000001</v>
      </c>
      <c r="AQ36" s="127">
        <f t="shared" si="18"/>
        <v>1.0313217789707516</v>
      </c>
      <c r="AR36" s="90" t="s">
        <v>1</v>
      </c>
      <c r="AS36" s="108" t="s">
        <v>2</v>
      </c>
    </row>
    <row r="37" spans="1:45" s="83" customFormat="1" ht="12.75" customHeight="1" x14ac:dyDescent="0.3">
      <c r="A37" s="109"/>
      <c r="B37" s="140" t="s">
        <v>153</v>
      </c>
      <c r="C37" s="141" t="s">
        <v>55</v>
      </c>
      <c r="D37" s="142" t="s">
        <v>56</v>
      </c>
      <c r="E37" s="255">
        <v>4444</v>
      </c>
      <c r="F37" s="256" t="s">
        <v>154</v>
      </c>
      <c r="G37" s="167" t="s">
        <v>155</v>
      </c>
      <c r="H37" s="90" t="s">
        <v>2</v>
      </c>
      <c r="I37" s="91" t="s">
        <v>1</v>
      </c>
      <c r="J37" s="92" t="str">
        <f t="shared" ref="J37" si="20">IF(P37&lt;1.03,"18:00","18:10")</f>
        <v>18:10</v>
      </c>
      <c r="K37" s="144" t="s">
        <v>120</v>
      </c>
      <c r="L37" s="172">
        <f>IF($E$3="lite",IF(AND(H37="nei",I37="ja"),AF37,IF(AND(H37="nei",I37="nei"),AG37,IF(AND(H37="ja",I37="ja"),AH37,AI37))), IF($E$3="middels",IF(AND(H37="nei",I37="ja"),AJ37,IF(AND(H37="nei",I37="nei"),AK37,IF(AND(H37="ja",I37="ja"),AL37,AM37))), IF($E$3="mye",IF(AND(H37="nei",I37="ja"),AN37,IF(AND(H37="nei",I37="nei"),AO37,IF(AND(H37="ja",I37="ja"),AP37,AQ37))))))</f>
        <v>1.1569</v>
      </c>
      <c r="M37" s="95" t="str">
        <f t="shared" ref="M37" si="21">IF(K37="Dnf","Dnf",(IF(K37="Dns","Dns",(IF(K37="Dsq","Dsq",(IF(K37="OCS","OCS",(K37-J37)*L37)))))))</f>
        <v>Dns</v>
      </c>
      <c r="N37" s="118">
        <f t="shared" ref="N37" si="22">IF(K37="Dnf",1,(IF(K37="Dns",1.5,(IF(K37="Dsq",1.5,(A37/I$3))))))</f>
        <v>1.5</v>
      </c>
      <c r="O37" s="145">
        <v>92826688</v>
      </c>
      <c r="P37" s="257">
        <v>1.1504000000000001</v>
      </c>
      <c r="Q37" s="171">
        <v>0.91300000000000003</v>
      </c>
      <c r="R37" s="258">
        <v>1.1569</v>
      </c>
      <c r="S37" s="258">
        <v>1.2819</v>
      </c>
      <c r="T37" s="259">
        <v>1.1294</v>
      </c>
      <c r="U37" s="259">
        <v>0.91149999999999998</v>
      </c>
      <c r="V37" s="259">
        <v>1.1353</v>
      </c>
      <c r="W37" s="259">
        <v>1.2464999999999999</v>
      </c>
      <c r="X37" s="260">
        <v>1.0994999999999999</v>
      </c>
      <c r="Y37" s="260">
        <v>0.84489999999999998</v>
      </c>
      <c r="Z37" s="260">
        <v>1.1066</v>
      </c>
      <c r="AA37" s="260">
        <v>1.2467999999999999</v>
      </c>
      <c r="AB37" s="125">
        <f t="shared" ref="AB37" si="23">P37</f>
        <v>1.1504000000000001</v>
      </c>
      <c r="AC37" s="126">
        <f t="shared" ref="AC37" si="24">X37</f>
        <v>1.0994999999999999</v>
      </c>
      <c r="AD37" s="126">
        <f t="shared" ref="AD37" si="25">T37</f>
        <v>1.1294</v>
      </c>
      <c r="AE37" s="127">
        <f t="shared" ref="AE37" si="26">AC37*(T37/P37)</f>
        <v>1.079429155076495</v>
      </c>
      <c r="AF37" s="128">
        <f t="shared" ref="AF37" si="27">Q37</f>
        <v>0.91300000000000003</v>
      </c>
      <c r="AG37" s="129">
        <f t="shared" ref="AG37" si="28">Y37</f>
        <v>0.84489999999999998</v>
      </c>
      <c r="AH37" s="129">
        <f t="shared" ref="AH37" si="29">U37</f>
        <v>0.91149999999999998</v>
      </c>
      <c r="AI37" s="127">
        <f t="shared" ref="AI37" si="30">AG37*(U37/Q37)</f>
        <v>0.84351188389923326</v>
      </c>
      <c r="AJ37" s="128">
        <f t="shared" ref="AJ37" si="31">R37</f>
        <v>1.1569</v>
      </c>
      <c r="AK37" s="129">
        <f t="shared" ref="AK37" si="32">Z37</f>
        <v>1.1066</v>
      </c>
      <c r="AL37" s="129">
        <f t="shared" ref="AL37" si="33">V37</f>
        <v>1.1353</v>
      </c>
      <c r="AM37" s="127">
        <f t="shared" ref="AM37" si="34">AK37*(V37/R37)</f>
        <v>1.0859391304347825</v>
      </c>
      <c r="AN37" s="128">
        <f t="shared" ref="AN37" si="35">S37</f>
        <v>1.2819</v>
      </c>
      <c r="AO37" s="129">
        <f t="shared" ref="AO37" si="36">AA37</f>
        <v>1.2467999999999999</v>
      </c>
      <c r="AP37" s="129">
        <f t="shared" ref="AP37" si="37">W37</f>
        <v>1.2464999999999999</v>
      </c>
      <c r="AQ37" s="127">
        <f t="shared" ref="AQ37" si="38">AO37*(W37/S37)</f>
        <v>1.2123692955768779</v>
      </c>
      <c r="AR37" s="90" t="s">
        <v>2</v>
      </c>
      <c r="AS37" s="108" t="s">
        <v>1</v>
      </c>
    </row>
    <row r="38" spans="1:45" s="180" customFormat="1" ht="12.75" customHeight="1" x14ac:dyDescent="0.25">
      <c r="A38" s="261"/>
      <c r="B38" s="176"/>
      <c r="C38" s="177"/>
      <c r="D38" s="178"/>
      <c r="E38" s="179"/>
      <c r="F38" s="176"/>
      <c r="G38" s="262"/>
      <c r="H38" s="181"/>
      <c r="I38" s="182"/>
      <c r="J38" s="183"/>
      <c r="K38" s="263"/>
      <c r="L38" s="264"/>
      <c r="M38" s="186"/>
      <c r="N38" s="265"/>
      <c r="O38" s="266"/>
      <c r="P38" s="189"/>
      <c r="Q38" s="267"/>
      <c r="R38" s="190"/>
      <c r="S38" s="190"/>
      <c r="T38" s="191"/>
      <c r="U38" s="192"/>
      <c r="V38" s="192"/>
      <c r="W38" s="192"/>
      <c r="X38" s="268"/>
      <c r="Y38" s="268"/>
      <c r="Z38" s="268"/>
      <c r="AA38" s="269"/>
      <c r="AB38" s="194"/>
      <c r="AC38" s="195"/>
      <c r="AD38" s="195"/>
      <c r="AE38" s="196"/>
      <c r="AF38" s="197"/>
      <c r="AG38" s="198"/>
      <c r="AH38" s="198"/>
      <c r="AI38" s="196"/>
      <c r="AJ38" s="197"/>
      <c r="AK38" s="198"/>
      <c r="AL38" s="198"/>
      <c r="AM38" s="196"/>
      <c r="AN38" s="197"/>
      <c r="AO38" s="198"/>
      <c r="AP38" s="198"/>
      <c r="AQ38" s="196"/>
      <c r="AR38" s="181"/>
      <c r="AS38" s="199"/>
    </row>
    <row r="39" spans="1:45" ht="15" customHeight="1" x14ac:dyDescent="0.25">
      <c r="B39" s="10" t="s">
        <v>156</v>
      </c>
    </row>
  </sheetData>
  <autoFilter ref="A5:AS38" xr:uid="{63CC3BBF-B5BE-41AA-970B-20BF7157863F}">
    <sortState xmlns:xlrd2="http://schemas.microsoft.com/office/spreadsheetml/2017/richdata2" ref="A6:AS39">
      <sortCondition ref="M5:M38"/>
    </sortState>
  </autoFilter>
  <mergeCells count="4">
    <mergeCell ref="AF3:AI3"/>
    <mergeCell ref="AJ3:AM3"/>
    <mergeCell ref="AN3:AQ3"/>
    <mergeCell ref="D4:E4"/>
  </mergeCells>
  <conditionalFormatting sqref="H6:I31">
    <cfRule type="expression" dxfId="1" priority="2">
      <formula>H6&lt;&gt;AR6</formula>
    </cfRule>
  </conditionalFormatting>
  <conditionalFormatting sqref="H33:I38">
    <cfRule type="expression" dxfId="0" priority="1">
      <formula>H33&lt;&gt;AR33</formula>
    </cfRule>
  </conditionalFormatting>
  <dataValidations count="2">
    <dataValidation type="list" allowBlank="1" showInputMessage="1" prompt="Click and enter a value from range '2016'!AC2:AE2" sqref="E3" xr:uid="{0208494C-E148-4354-9EE4-8A4157A2A50F}">
      <formula1>$AF$2:$AH$2</formula1>
    </dataValidation>
    <dataValidation type="list" allowBlank="1" sqref="AR6:AS31 H33:I38 AR33:AS38 H6:I31" xr:uid="{485F2052-DB11-4414-A12F-912B024A7613}">
      <formula1>$AF$1:$AG$1</formula1>
    </dataValidation>
  </dataValidations>
  <pageMargins left="0.19685039370078741" right="0.19685039370078741" top="0.39370078740157483" bottom="0" header="0.31496062992125984" footer="0.31496062992125984"/>
  <pageSetup paperSize="9" orientation="landscape" r:id="rId1"/>
  <headerFooter>
    <oddFooter>&amp;L_x000D_&amp;1#&amp;"Calibri"&amp;10&amp;K000000 NHN Intern - kan deles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549F2-2D20-44A6-AB90-06AB9C15CEB3}">
  <dimension ref="A1:AJ58"/>
  <sheetViews>
    <sheetView zoomScaleNormal="100" workbookViewId="0">
      <selection activeCell="E57" sqref="E57"/>
    </sheetView>
  </sheetViews>
  <sheetFormatPr baseColWidth="10" defaultColWidth="15.109375" defaultRowHeight="15" customHeight="1" outlineLevelCol="1" x14ac:dyDescent="0.3"/>
  <cols>
    <col min="1" max="1" width="6.6640625" style="279" customWidth="1"/>
    <col min="2" max="2" width="24.77734375" style="279" bestFit="1" customWidth="1"/>
    <col min="3" max="5" width="11.109375" style="279" customWidth="1"/>
    <col min="6" max="6" width="19.109375" style="279" customWidth="1"/>
    <col min="7" max="7" width="19.21875" style="279" bestFit="1" customWidth="1"/>
    <col min="8" max="8" width="11" style="279" customWidth="1"/>
    <col min="9" max="9" width="6.21875" style="279" customWidth="1" outlineLevel="1"/>
    <col min="10" max="10" width="5.77734375" style="279" customWidth="1" outlineLevel="1"/>
    <col min="11" max="13" width="5.5546875" style="279" customWidth="1" outlineLevel="1"/>
    <col min="14" max="14" width="6.77734375" style="279" customWidth="1" outlineLevel="1"/>
    <col min="15" max="20" width="5.5546875" style="279" customWidth="1" outlineLevel="1"/>
    <col min="21" max="21" width="5.77734375" style="279" customWidth="1" outlineLevel="1"/>
    <col min="22" max="23" width="5.5546875" style="279" customWidth="1" outlineLevel="1"/>
    <col min="24" max="24" width="7.109375" style="279" customWidth="1" outlineLevel="1"/>
    <col min="25" max="25" width="5.5546875" style="279" customWidth="1" outlineLevel="1"/>
    <col min="26" max="26" width="7" style="279" customWidth="1" outlineLevel="1"/>
    <col min="27" max="27" width="3.33203125" style="279" customWidth="1"/>
    <col min="28" max="29" width="5.5546875" style="279" customWidth="1"/>
    <col min="30" max="30" width="6.33203125" style="279" bestFit="1" customWidth="1"/>
    <col min="31" max="35" width="5.5546875" style="279" customWidth="1"/>
    <col min="36" max="36" width="8.109375" style="279" customWidth="1"/>
    <col min="37" max="16384" width="15.109375" style="279"/>
  </cols>
  <sheetData>
    <row r="1" spans="1:36" ht="18.75" customHeight="1" x14ac:dyDescent="0.35">
      <c r="A1" s="271" t="s">
        <v>0</v>
      </c>
      <c r="B1" s="272"/>
      <c r="C1" s="272"/>
      <c r="D1" s="272"/>
      <c r="E1" s="272"/>
      <c r="F1" s="272"/>
      <c r="G1" s="272"/>
      <c r="H1" s="272"/>
      <c r="I1" s="272"/>
      <c r="J1" s="273"/>
      <c r="K1" s="274"/>
      <c r="L1" s="274"/>
      <c r="M1" s="274"/>
      <c r="N1" s="274"/>
      <c r="O1" s="274"/>
      <c r="P1" s="274"/>
      <c r="Q1" s="274"/>
      <c r="R1" s="274"/>
      <c r="S1" s="274"/>
      <c r="T1" s="275"/>
      <c r="U1" s="272"/>
      <c r="V1" s="276"/>
      <c r="W1" s="276"/>
      <c r="X1" s="276"/>
      <c r="Y1" s="276"/>
      <c r="Z1" s="277"/>
      <c r="AA1" s="278"/>
      <c r="AB1" s="278"/>
      <c r="AC1" s="278"/>
      <c r="AD1" s="278"/>
    </row>
    <row r="2" spans="1:36" ht="12.75" customHeight="1" x14ac:dyDescent="0.3">
      <c r="A2" s="280" t="s">
        <v>157</v>
      </c>
      <c r="B2" s="281"/>
      <c r="C2" s="282"/>
      <c r="D2" s="282"/>
      <c r="E2" s="282"/>
      <c r="F2" s="281"/>
      <c r="G2" s="282"/>
      <c r="H2" s="281"/>
      <c r="I2" s="282"/>
      <c r="J2" s="283"/>
      <c r="K2" s="284"/>
      <c r="L2" s="284"/>
      <c r="N2" s="284"/>
      <c r="O2" s="284"/>
      <c r="P2" s="284"/>
      <c r="Q2" s="285" t="s">
        <v>158</v>
      </c>
      <c r="R2" s="284"/>
      <c r="S2" s="284"/>
      <c r="T2" s="286"/>
      <c r="U2" s="282"/>
      <c r="V2" s="287"/>
      <c r="W2" s="287"/>
      <c r="X2" s="287"/>
      <c r="Y2" s="287"/>
      <c r="Z2" s="277"/>
      <c r="AA2" s="288"/>
      <c r="AB2" s="288"/>
      <c r="AC2" s="288"/>
      <c r="AD2" s="288"/>
      <c r="AE2" s="289" t="s">
        <v>159</v>
      </c>
    </row>
    <row r="3" spans="1:36" ht="13.5" customHeight="1" x14ac:dyDescent="0.3">
      <c r="A3" s="290"/>
      <c r="B3" s="290"/>
      <c r="C3" s="290"/>
      <c r="D3" s="290"/>
      <c r="E3" s="290"/>
      <c r="F3" s="290"/>
      <c r="G3" s="290"/>
      <c r="H3" s="290"/>
      <c r="I3" s="290"/>
      <c r="J3" s="291"/>
      <c r="K3" s="290"/>
      <c r="L3" s="290"/>
      <c r="M3" s="290"/>
      <c r="N3" s="290"/>
      <c r="O3" s="290"/>
      <c r="P3" s="290"/>
      <c r="Q3" s="290"/>
      <c r="R3" s="290"/>
      <c r="S3" s="290"/>
      <c r="T3" s="290"/>
      <c r="U3" s="290"/>
      <c r="V3" s="287"/>
      <c r="W3" s="287"/>
      <c r="X3" s="287"/>
      <c r="Y3" s="287"/>
      <c r="Z3" s="277"/>
      <c r="AA3" s="288"/>
      <c r="AB3" s="288"/>
      <c r="AC3" s="288"/>
      <c r="AD3" s="288"/>
    </row>
    <row r="4" spans="1:36" ht="13.5" customHeight="1" x14ac:dyDescent="0.3">
      <c r="A4" s="292" t="s">
        <v>160</v>
      </c>
      <c r="B4" s="292" t="s">
        <v>23</v>
      </c>
      <c r="C4" s="292" t="s">
        <v>24</v>
      </c>
      <c r="D4" s="336" t="s">
        <v>25</v>
      </c>
      <c r="E4" s="337"/>
      <c r="F4" s="292" t="s">
        <v>26</v>
      </c>
      <c r="G4" s="292" t="s">
        <v>27</v>
      </c>
      <c r="H4" s="292" t="s">
        <v>161</v>
      </c>
      <c r="I4" s="293" t="s">
        <v>162</v>
      </c>
      <c r="J4" s="293" t="s">
        <v>163</v>
      </c>
      <c r="K4" s="293" t="s">
        <v>164</v>
      </c>
      <c r="L4" s="293" t="s">
        <v>165</v>
      </c>
      <c r="M4" s="294" t="s">
        <v>166</v>
      </c>
      <c r="N4" s="293" t="s">
        <v>167</v>
      </c>
      <c r="O4" s="293" t="s">
        <v>168</v>
      </c>
      <c r="P4" s="293" t="s">
        <v>169</v>
      </c>
      <c r="Q4" s="295"/>
      <c r="R4" s="293" t="s">
        <v>170</v>
      </c>
      <c r="S4" s="293" t="s">
        <v>171</v>
      </c>
      <c r="T4" s="293" t="s">
        <v>172</v>
      </c>
      <c r="U4" s="296" t="s">
        <v>173</v>
      </c>
      <c r="V4" s="297" t="s">
        <v>174</v>
      </c>
      <c r="W4" s="293" t="s">
        <v>175</v>
      </c>
      <c r="X4" s="297" t="s">
        <v>176</v>
      </c>
      <c r="Y4" s="297" t="s">
        <v>177</v>
      </c>
      <c r="Z4" s="297" t="s">
        <v>178</v>
      </c>
      <c r="AA4" s="288"/>
      <c r="AB4" s="298">
        <v>1</v>
      </c>
      <c r="AC4" s="298">
        <v>2</v>
      </c>
      <c r="AD4" s="298">
        <v>3</v>
      </c>
      <c r="AE4" s="298">
        <v>4</v>
      </c>
      <c r="AF4" s="298">
        <v>5</v>
      </c>
      <c r="AG4" s="298">
        <v>6</v>
      </c>
      <c r="AH4" s="298">
        <v>7</v>
      </c>
      <c r="AI4" s="298">
        <v>8</v>
      </c>
      <c r="AJ4" s="299" t="s">
        <v>178</v>
      </c>
    </row>
    <row r="5" spans="1:36" ht="13.5" customHeight="1" x14ac:dyDescent="0.3">
      <c r="A5" s="292"/>
      <c r="B5" s="300"/>
      <c r="C5" s="300"/>
      <c r="D5" s="300"/>
      <c r="E5" s="300"/>
      <c r="F5" s="300"/>
      <c r="G5" s="300"/>
      <c r="H5" s="300"/>
      <c r="I5" s="293"/>
      <c r="J5" s="293"/>
      <c r="K5" s="293"/>
      <c r="L5" s="301"/>
      <c r="M5" s="297"/>
      <c r="N5" s="293"/>
      <c r="O5" s="293"/>
      <c r="P5" s="293"/>
      <c r="Q5" s="295"/>
      <c r="R5" s="293"/>
      <c r="S5" s="293"/>
      <c r="T5" s="293"/>
      <c r="U5" s="296"/>
      <c r="V5" s="297"/>
      <c r="W5" s="293"/>
      <c r="X5" s="297"/>
      <c r="Y5" s="297"/>
      <c r="Z5" s="297"/>
      <c r="AA5" s="288"/>
      <c r="AB5" s="302"/>
      <c r="AC5" s="302"/>
      <c r="AD5" s="302"/>
      <c r="AE5" s="302"/>
      <c r="AF5" s="302"/>
      <c r="AG5" s="302"/>
      <c r="AH5" s="302"/>
      <c r="AI5" s="302"/>
      <c r="AJ5" s="303"/>
    </row>
    <row r="6" spans="1:36" s="287" customFormat="1" ht="13.35" customHeight="1" x14ac:dyDescent="0.25">
      <c r="A6" s="302">
        <f>ROW(A1)</f>
        <v>1</v>
      </c>
      <c r="B6" s="140" t="s">
        <v>63</v>
      </c>
      <c r="C6" s="141" t="s">
        <v>55</v>
      </c>
      <c r="D6" s="142" t="s">
        <v>56</v>
      </c>
      <c r="E6" s="132">
        <v>70</v>
      </c>
      <c r="F6" s="217" t="s">
        <v>64</v>
      </c>
      <c r="G6" s="141" t="s">
        <v>65</v>
      </c>
      <c r="H6" s="133" t="s">
        <v>179</v>
      </c>
      <c r="I6" s="304">
        <f>IF(ISNA(VLOOKUP($E6,[1]Vår_1!$E$6:$N$48, 10, FALSE)) = TRUE, 1.5, VLOOKUP($E6,[1]Vår_1!$E$6:$N$48, 10, FALSE))</f>
        <v>5.2631578947368418E-2</v>
      </c>
      <c r="J6" s="304">
        <f>IF(ISNA(VLOOKUP($E6,[1]Vår_2!$E$6:$N$43, 10, FALSE)) = TRUE, 1.5, VLOOKUP($E6,[1]Vår_2!$E$6:$N$43, 10, FALSE))</f>
        <v>0.15</v>
      </c>
      <c r="K6" s="304"/>
      <c r="L6" s="304"/>
      <c r="M6" s="304"/>
      <c r="N6" s="304"/>
      <c r="O6" s="304"/>
      <c r="P6" s="304"/>
      <c r="Q6" s="305"/>
      <c r="R6" s="304"/>
      <c r="S6" s="304"/>
      <c r="T6" s="304"/>
      <c r="U6" s="304"/>
      <c r="V6" s="304"/>
      <c r="W6" s="304"/>
      <c r="X6" s="304"/>
      <c r="Y6" s="304"/>
      <c r="Z6" s="306">
        <f t="shared" ref="Z6:Z37" si="0">SUM(I6:Y6)</f>
        <v>0.20263157894736841</v>
      </c>
      <c r="AB6" s="306">
        <f t="shared" ref="AB6:AB46" si="1">SMALL(I6:Y6,1)</f>
        <v>5.2631578947368418E-2</v>
      </c>
      <c r="AC6" s="306">
        <f t="shared" ref="AC6:AC46" si="2">SMALL(I6:Y6,2)</f>
        <v>0.15</v>
      </c>
      <c r="AD6" s="306" t="e">
        <f t="shared" ref="AD6:AD46" si="3">SMALL(I6:Y6,3)</f>
        <v>#NUM!</v>
      </c>
      <c r="AE6" s="306" t="e">
        <f t="shared" ref="AE6:AE46" si="4">SMALL(I6:Y6,4)</f>
        <v>#NUM!</v>
      </c>
      <c r="AF6" s="306" t="e">
        <f t="shared" ref="AF6:AF46" si="5">SMALL(I6:Y6,5)</f>
        <v>#NUM!</v>
      </c>
      <c r="AG6" s="306" t="e">
        <f t="shared" ref="AG6:AG46" si="6">SMALL(I6:Y6,6)</f>
        <v>#NUM!</v>
      </c>
      <c r="AH6" s="306" t="e">
        <f t="shared" ref="AH6:AH46" si="7">SMALL(I6:Y6,7)</f>
        <v>#NUM!</v>
      </c>
      <c r="AI6" s="307" t="e">
        <f t="shared" ref="AI6:AI46" si="8">SMALL(I6:Y6,8)</f>
        <v>#NUM!</v>
      </c>
      <c r="AJ6" s="308" t="e">
        <f t="shared" ref="AJ6:AJ46" si="9">SUM(AB6:AI6)</f>
        <v>#NUM!</v>
      </c>
    </row>
    <row r="7" spans="1:36" s="287" customFormat="1" ht="13.35" customHeight="1" x14ac:dyDescent="0.25">
      <c r="A7" s="302">
        <f t="shared" ref="A7:A37" si="10">ROW(A2)</f>
        <v>2</v>
      </c>
      <c r="B7" s="110" t="s">
        <v>59</v>
      </c>
      <c r="C7" s="111" t="s">
        <v>60</v>
      </c>
      <c r="D7" s="112" t="s">
        <v>56</v>
      </c>
      <c r="E7" s="113">
        <v>26</v>
      </c>
      <c r="F7" s="114" t="s">
        <v>61</v>
      </c>
      <c r="G7" s="115" t="s">
        <v>62</v>
      </c>
      <c r="H7" s="92" t="s">
        <v>180</v>
      </c>
      <c r="I7" s="304">
        <f>IF(ISNA(VLOOKUP($E7,[1]Vår_1!$E$6:$N$48, 10, FALSE)) = TRUE, 1.5, VLOOKUP($E7,[1]Vår_1!$E$6:$N$48, 10, FALSE))</f>
        <v>0.36842105263157893</v>
      </c>
      <c r="J7" s="304">
        <f>IF(ISNA(VLOOKUP($E7,[1]Vår_2!$E$6:$N$43, 10, FALSE)) = TRUE, 1.5, VLOOKUP($E7,[1]Vår_2!$E$6:$N$43, 10, FALSE))</f>
        <v>0.1</v>
      </c>
      <c r="K7" s="304"/>
      <c r="L7" s="304"/>
      <c r="M7" s="304"/>
      <c r="N7" s="304"/>
      <c r="O7" s="304"/>
      <c r="P7" s="304"/>
      <c r="Q7" s="305"/>
      <c r="R7" s="304"/>
      <c r="S7" s="304"/>
      <c r="T7" s="304"/>
      <c r="U7" s="304"/>
      <c r="V7" s="304"/>
      <c r="W7" s="304"/>
      <c r="X7" s="304"/>
      <c r="Y7" s="304"/>
      <c r="Z7" s="306">
        <f t="shared" si="0"/>
        <v>0.46842105263157896</v>
      </c>
      <c r="AB7" s="306">
        <f t="shared" si="1"/>
        <v>0.1</v>
      </c>
      <c r="AC7" s="306">
        <f t="shared" si="2"/>
        <v>0.36842105263157893</v>
      </c>
      <c r="AD7" s="306" t="e">
        <f t="shared" si="3"/>
        <v>#NUM!</v>
      </c>
      <c r="AE7" s="306" t="e">
        <f t="shared" si="4"/>
        <v>#NUM!</v>
      </c>
      <c r="AF7" s="306" t="e">
        <f t="shared" si="5"/>
        <v>#NUM!</v>
      </c>
      <c r="AG7" s="306" t="e">
        <f t="shared" si="6"/>
        <v>#NUM!</v>
      </c>
      <c r="AH7" s="306" t="e">
        <f t="shared" si="7"/>
        <v>#NUM!</v>
      </c>
      <c r="AI7" s="307" t="e">
        <f t="shared" si="8"/>
        <v>#NUM!</v>
      </c>
      <c r="AJ7" s="308" t="e">
        <f t="shared" si="9"/>
        <v>#NUM!</v>
      </c>
    </row>
    <row r="8" spans="1:36" s="287" customFormat="1" ht="13.2" x14ac:dyDescent="0.25">
      <c r="A8" s="302">
        <f t="shared" si="10"/>
        <v>3</v>
      </c>
      <c r="B8" s="223" t="s">
        <v>54</v>
      </c>
      <c r="C8" s="224" t="s">
        <v>55</v>
      </c>
      <c r="D8" s="225" t="s">
        <v>56</v>
      </c>
      <c r="E8" s="88">
        <v>11172</v>
      </c>
      <c r="F8" s="223" t="s">
        <v>57</v>
      </c>
      <c r="G8" s="309" t="s">
        <v>58</v>
      </c>
      <c r="H8" s="92" t="s">
        <v>180</v>
      </c>
      <c r="I8" s="304">
        <f>IF(ISNA(VLOOKUP($E8,[1]Vår_1!$E$6:$N$48, 10, FALSE)) = TRUE, 1.5, VLOOKUP($E8,[1]Vår_1!$E$6:$N$48, 10, FALSE))</f>
        <v>0.42105263157894735</v>
      </c>
      <c r="J8" s="304">
        <f>IF(ISNA(VLOOKUP($E8,[1]Vår_2!$E$6:$N$43, 10, FALSE)) = TRUE, 1.5, VLOOKUP($E8,[1]Vår_2!$E$6:$N$43, 10, FALSE))</f>
        <v>0.05</v>
      </c>
      <c r="K8" s="304"/>
      <c r="L8" s="304"/>
      <c r="M8" s="304"/>
      <c r="N8" s="304"/>
      <c r="O8" s="304"/>
      <c r="P8" s="304"/>
      <c r="Q8" s="305"/>
      <c r="R8" s="304"/>
      <c r="S8" s="304"/>
      <c r="T8" s="304"/>
      <c r="U8" s="304"/>
      <c r="V8" s="304"/>
      <c r="W8" s="304"/>
      <c r="X8" s="304"/>
      <c r="Y8" s="304"/>
      <c r="Z8" s="306">
        <f t="shared" si="0"/>
        <v>0.47105263157894733</v>
      </c>
      <c r="AB8" s="306">
        <f t="shared" si="1"/>
        <v>0.05</v>
      </c>
      <c r="AC8" s="306">
        <f t="shared" si="2"/>
        <v>0.42105263157894735</v>
      </c>
      <c r="AD8" s="306" t="e">
        <f t="shared" si="3"/>
        <v>#NUM!</v>
      </c>
      <c r="AE8" s="306" t="e">
        <f t="shared" si="4"/>
        <v>#NUM!</v>
      </c>
      <c r="AF8" s="306" t="e">
        <f t="shared" si="5"/>
        <v>#NUM!</v>
      </c>
      <c r="AG8" s="306" t="e">
        <f t="shared" si="6"/>
        <v>#NUM!</v>
      </c>
      <c r="AH8" s="306" t="e">
        <f t="shared" si="7"/>
        <v>#NUM!</v>
      </c>
      <c r="AI8" s="307" t="e">
        <f t="shared" si="8"/>
        <v>#NUM!</v>
      </c>
      <c r="AJ8" s="308" t="e">
        <f t="shared" si="9"/>
        <v>#NUM!</v>
      </c>
    </row>
    <row r="9" spans="1:36" s="287" customFormat="1" ht="13.2" x14ac:dyDescent="0.25">
      <c r="A9" s="302">
        <f t="shared" si="10"/>
        <v>4</v>
      </c>
      <c r="B9" s="62" t="s">
        <v>72</v>
      </c>
      <c r="C9" s="310" t="s">
        <v>60</v>
      </c>
      <c r="D9" s="311" t="s">
        <v>56</v>
      </c>
      <c r="E9" s="310">
        <v>9727</v>
      </c>
      <c r="F9" s="62" t="s">
        <v>73</v>
      </c>
      <c r="G9" s="218" t="s">
        <v>74</v>
      </c>
      <c r="H9" s="133" t="s">
        <v>179</v>
      </c>
      <c r="I9" s="304">
        <f>IF(ISNA(VLOOKUP($E9,[1]Vår_1!$E$6:$N$48, 10, FALSE)) = TRUE, 1.5, VLOOKUP($E9,[1]Vår_1!$E$6:$N$48, 10, FALSE))</f>
        <v>0.21052631578947367</v>
      </c>
      <c r="J9" s="304">
        <f>IF(ISNA(VLOOKUP($E9,[1]Vår_2!$E$6:$N$43, 10, FALSE)) = TRUE, 1.5, VLOOKUP($E9,[1]Vår_2!$E$6:$N$43, 10, FALSE))</f>
        <v>0.3</v>
      </c>
      <c r="K9" s="304"/>
      <c r="L9" s="304"/>
      <c r="M9" s="304"/>
      <c r="N9" s="304"/>
      <c r="O9" s="304"/>
      <c r="P9" s="304"/>
      <c r="Q9" s="305"/>
      <c r="R9" s="304"/>
      <c r="S9" s="304"/>
      <c r="T9" s="304"/>
      <c r="U9" s="304"/>
      <c r="V9" s="304"/>
      <c r="W9" s="304"/>
      <c r="X9" s="304"/>
      <c r="Y9" s="304"/>
      <c r="Z9" s="306">
        <f t="shared" si="0"/>
        <v>0.51052631578947372</v>
      </c>
      <c r="AB9" s="306">
        <f t="shared" si="1"/>
        <v>0.21052631578947367</v>
      </c>
      <c r="AC9" s="306">
        <f t="shared" si="2"/>
        <v>0.3</v>
      </c>
      <c r="AD9" s="306" t="e">
        <f t="shared" si="3"/>
        <v>#NUM!</v>
      </c>
      <c r="AE9" s="306" t="e">
        <f t="shared" si="4"/>
        <v>#NUM!</v>
      </c>
      <c r="AF9" s="306" t="e">
        <f t="shared" si="5"/>
        <v>#NUM!</v>
      </c>
      <c r="AG9" s="306" t="e">
        <f t="shared" si="6"/>
        <v>#NUM!</v>
      </c>
      <c r="AH9" s="306" t="e">
        <f t="shared" si="7"/>
        <v>#NUM!</v>
      </c>
      <c r="AI9" s="307" t="e">
        <f t="shared" si="8"/>
        <v>#NUM!</v>
      </c>
      <c r="AJ9" s="308" t="e">
        <f t="shared" si="9"/>
        <v>#NUM!</v>
      </c>
    </row>
    <row r="10" spans="1:36" s="287" customFormat="1" ht="13.2" x14ac:dyDescent="0.25">
      <c r="A10" s="302">
        <f t="shared" si="10"/>
        <v>5</v>
      </c>
      <c r="B10" s="114" t="s">
        <v>82</v>
      </c>
      <c r="C10" s="131" t="s">
        <v>60</v>
      </c>
      <c r="D10" s="112" t="s">
        <v>56</v>
      </c>
      <c r="E10" s="113">
        <v>105</v>
      </c>
      <c r="F10" s="114" t="s">
        <v>64</v>
      </c>
      <c r="G10" s="165" t="s">
        <v>83</v>
      </c>
      <c r="H10" s="133" t="s">
        <v>179</v>
      </c>
      <c r="I10" s="304">
        <f>IF(ISNA(VLOOKUP($E10,[1]Vår_1!$E$6:$N$48, 10, FALSE)) = TRUE, 1.5, VLOOKUP($E10,[1]Vår_1!$E$6:$N$48, 10, FALSE))</f>
        <v>0.15789473684210525</v>
      </c>
      <c r="J10" s="304">
        <f>IF(ISNA(VLOOKUP($E10,[1]Vår_2!$E$6:$N$43, 10, FALSE)) = TRUE, 1.5, VLOOKUP($E10,[1]Vår_2!$E$6:$N$43, 10, FALSE))</f>
        <v>0.45</v>
      </c>
      <c r="K10" s="304"/>
      <c r="L10" s="304"/>
      <c r="M10" s="304"/>
      <c r="N10" s="304"/>
      <c r="O10" s="304"/>
      <c r="P10" s="304"/>
      <c r="Q10" s="305"/>
      <c r="R10" s="304"/>
      <c r="S10" s="304"/>
      <c r="T10" s="304"/>
      <c r="U10" s="304"/>
      <c r="V10" s="304"/>
      <c r="W10" s="304"/>
      <c r="X10" s="304"/>
      <c r="Y10" s="304"/>
      <c r="Z10" s="306">
        <f t="shared" si="0"/>
        <v>0.60789473684210527</v>
      </c>
      <c r="AB10" s="306">
        <f t="shared" si="1"/>
        <v>0.15789473684210525</v>
      </c>
      <c r="AC10" s="306">
        <f t="shared" si="2"/>
        <v>0.45</v>
      </c>
      <c r="AD10" s="306" t="e">
        <f t="shared" si="3"/>
        <v>#NUM!</v>
      </c>
      <c r="AE10" s="306" t="e">
        <f t="shared" si="4"/>
        <v>#NUM!</v>
      </c>
      <c r="AF10" s="306" t="e">
        <f t="shared" si="5"/>
        <v>#NUM!</v>
      </c>
      <c r="AG10" s="306" t="e">
        <f t="shared" si="6"/>
        <v>#NUM!</v>
      </c>
      <c r="AH10" s="306" t="e">
        <f t="shared" si="7"/>
        <v>#NUM!</v>
      </c>
      <c r="AI10" s="307" t="e">
        <f t="shared" si="8"/>
        <v>#NUM!</v>
      </c>
      <c r="AJ10" s="308" t="e">
        <f t="shared" si="9"/>
        <v>#NUM!</v>
      </c>
    </row>
    <row r="11" spans="1:36" s="287" customFormat="1" ht="13.2" x14ac:dyDescent="0.25">
      <c r="A11" s="302">
        <f t="shared" si="10"/>
        <v>6</v>
      </c>
      <c r="B11" s="110" t="s">
        <v>75</v>
      </c>
      <c r="C11" s="111" t="s">
        <v>60</v>
      </c>
      <c r="D11" s="162" t="s">
        <v>56</v>
      </c>
      <c r="E11" s="111">
        <v>22</v>
      </c>
      <c r="F11" s="163" t="s">
        <v>76</v>
      </c>
      <c r="G11" s="115" t="s">
        <v>77</v>
      </c>
      <c r="H11" s="133" t="s">
        <v>179</v>
      </c>
      <c r="I11" s="304">
        <f>IF(ISNA(VLOOKUP($E11,[1]Vår_1!$E$6:$N$48, 10, FALSE)) = TRUE, 1.5, VLOOKUP($E11,[1]Vår_1!$E$6:$N$48, 10, FALSE))</f>
        <v>0.26315789473684209</v>
      </c>
      <c r="J11" s="304">
        <f>IF(ISNA(VLOOKUP($E11,[1]Vår_2!$E$6:$N$43, 10, FALSE)) = TRUE, 1.5, VLOOKUP($E11,[1]Vår_2!$E$6:$N$43, 10, FALSE))</f>
        <v>0.35</v>
      </c>
      <c r="K11" s="304"/>
      <c r="L11" s="304"/>
      <c r="M11" s="304"/>
      <c r="N11" s="304"/>
      <c r="O11" s="304"/>
      <c r="P11" s="304"/>
      <c r="Q11" s="305"/>
      <c r="R11" s="304"/>
      <c r="S11" s="304"/>
      <c r="T11" s="304"/>
      <c r="U11" s="304"/>
      <c r="V11" s="304"/>
      <c r="W11" s="304"/>
      <c r="X11" s="304"/>
      <c r="Y11" s="304"/>
      <c r="Z11" s="306">
        <f t="shared" si="0"/>
        <v>0.61315789473684212</v>
      </c>
      <c r="AB11" s="306">
        <f t="shared" si="1"/>
        <v>0.26315789473684209</v>
      </c>
      <c r="AC11" s="306">
        <f t="shared" si="2"/>
        <v>0.35</v>
      </c>
      <c r="AD11" s="306" t="e">
        <f t="shared" si="3"/>
        <v>#NUM!</v>
      </c>
      <c r="AE11" s="306" t="e">
        <f t="shared" si="4"/>
        <v>#NUM!</v>
      </c>
      <c r="AF11" s="306" t="e">
        <f t="shared" si="5"/>
        <v>#NUM!</v>
      </c>
      <c r="AG11" s="306" t="e">
        <f t="shared" si="6"/>
        <v>#NUM!</v>
      </c>
      <c r="AH11" s="306" t="e">
        <f t="shared" si="7"/>
        <v>#NUM!</v>
      </c>
      <c r="AI11" s="307" t="e">
        <f t="shared" si="8"/>
        <v>#NUM!</v>
      </c>
      <c r="AJ11" s="308" t="e">
        <f t="shared" si="9"/>
        <v>#NUM!</v>
      </c>
    </row>
    <row r="12" spans="1:36" s="287" customFormat="1" ht="13.2" x14ac:dyDescent="0.25">
      <c r="A12" s="302">
        <f t="shared" si="10"/>
        <v>7</v>
      </c>
      <c r="B12" s="223" t="s">
        <v>78</v>
      </c>
      <c r="C12" s="224" t="s">
        <v>79</v>
      </c>
      <c r="D12" s="225" t="s">
        <v>56</v>
      </c>
      <c r="E12" s="226">
        <v>16120</v>
      </c>
      <c r="F12" s="223" t="s">
        <v>80</v>
      </c>
      <c r="G12" s="227" t="s">
        <v>81</v>
      </c>
      <c r="H12" s="92" t="s">
        <v>180</v>
      </c>
      <c r="I12" s="304">
        <f>IF(ISNA(VLOOKUP($E12,[1]Vår_1!$E$6:$N$48, 10, FALSE)) = TRUE, 1.5, VLOOKUP($E12,[1]Vår_1!$E$6:$N$48, 10, FALSE))</f>
        <v>0.57894736842105265</v>
      </c>
      <c r="J12" s="304">
        <f>IF(ISNA(VLOOKUP($E12,[1]Vår_2!$E$6:$N$43, 10, FALSE)) = TRUE, 1.5, VLOOKUP($E12,[1]Vår_2!$E$6:$N$43, 10, FALSE))</f>
        <v>0.4</v>
      </c>
      <c r="K12" s="304"/>
      <c r="L12" s="304"/>
      <c r="M12" s="304"/>
      <c r="N12" s="304"/>
      <c r="O12" s="304"/>
      <c r="P12" s="304"/>
      <c r="Q12" s="305"/>
      <c r="R12" s="304"/>
      <c r="S12" s="304"/>
      <c r="T12" s="304"/>
      <c r="U12" s="304"/>
      <c r="V12" s="304"/>
      <c r="W12" s="304"/>
      <c r="X12" s="304"/>
      <c r="Y12" s="304"/>
      <c r="Z12" s="306">
        <f t="shared" si="0"/>
        <v>0.97894736842105268</v>
      </c>
      <c r="AB12" s="306">
        <f t="shared" si="1"/>
        <v>0.4</v>
      </c>
      <c r="AC12" s="306">
        <f t="shared" si="2"/>
        <v>0.57894736842105265</v>
      </c>
      <c r="AD12" s="306" t="e">
        <f t="shared" si="3"/>
        <v>#NUM!</v>
      </c>
      <c r="AE12" s="306" t="e">
        <f t="shared" si="4"/>
        <v>#NUM!</v>
      </c>
      <c r="AF12" s="306" t="e">
        <f t="shared" si="5"/>
        <v>#NUM!</v>
      </c>
      <c r="AG12" s="306" t="e">
        <f t="shared" si="6"/>
        <v>#NUM!</v>
      </c>
      <c r="AH12" s="306" t="e">
        <f t="shared" si="7"/>
        <v>#NUM!</v>
      </c>
      <c r="AI12" s="307" t="e">
        <f t="shared" si="8"/>
        <v>#NUM!</v>
      </c>
      <c r="AJ12" s="308" t="e">
        <f t="shared" si="9"/>
        <v>#NUM!</v>
      </c>
    </row>
    <row r="13" spans="1:36" s="287" customFormat="1" ht="13.05" customHeight="1" x14ac:dyDescent="0.3">
      <c r="A13" s="302">
        <f t="shared" si="10"/>
        <v>8</v>
      </c>
      <c r="B13" s="140" t="s">
        <v>109</v>
      </c>
      <c r="C13" s="141" t="s">
        <v>60</v>
      </c>
      <c r="D13" s="142" t="s">
        <v>56</v>
      </c>
      <c r="E13" s="216">
        <v>660</v>
      </c>
      <c r="F13" s="217" t="s">
        <v>76</v>
      </c>
      <c r="G13" s="218" t="s">
        <v>110</v>
      </c>
      <c r="H13" s="133" t="s">
        <v>179</v>
      </c>
      <c r="I13" s="304">
        <f>IF(ISNA(VLOOKUP($E13,[1]Vår_1!$E$6:$N$48, 10, FALSE)) = TRUE, 1.5, VLOOKUP($E13,[1]Vår_1!$E$6:$N$48, 10, FALSE))</f>
        <v>0.10526315789473684</v>
      </c>
      <c r="J13" s="304">
        <f>IF(ISNA(VLOOKUP($E13,[1]Vår_2!$E$6:$N$43, 10, FALSE)) = TRUE, 1.5, VLOOKUP($E13,[1]Vår_2!$E$6:$N$43, 10, FALSE))</f>
        <v>0.9</v>
      </c>
      <c r="K13" s="304"/>
      <c r="L13" s="304"/>
      <c r="M13" s="304"/>
      <c r="N13" s="304"/>
      <c r="O13" s="304"/>
      <c r="P13" s="304"/>
      <c r="Q13" s="305"/>
      <c r="R13" s="304"/>
      <c r="S13" s="304"/>
      <c r="T13" s="304"/>
      <c r="U13" s="304"/>
      <c r="V13" s="304"/>
      <c r="W13" s="304"/>
      <c r="X13" s="304"/>
      <c r="Y13" s="304"/>
      <c r="Z13" s="306">
        <f t="shared" si="0"/>
        <v>1.0052631578947369</v>
      </c>
      <c r="AB13" s="306">
        <f t="shared" si="1"/>
        <v>0.10526315789473684</v>
      </c>
      <c r="AC13" s="306">
        <f t="shared" si="2"/>
        <v>0.9</v>
      </c>
      <c r="AD13" s="306" t="e">
        <f t="shared" si="3"/>
        <v>#NUM!</v>
      </c>
      <c r="AE13" s="306" t="e">
        <f t="shared" si="4"/>
        <v>#NUM!</v>
      </c>
      <c r="AF13" s="306" t="e">
        <f t="shared" si="5"/>
        <v>#NUM!</v>
      </c>
      <c r="AG13" s="306" t="e">
        <f t="shared" si="6"/>
        <v>#NUM!</v>
      </c>
      <c r="AH13" s="306" t="e">
        <f t="shared" si="7"/>
        <v>#NUM!</v>
      </c>
      <c r="AI13" s="307" t="e">
        <f t="shared" si="8"/>
        <v>#NUM!</v>
      </c>
      <c r="AJ13" s="308" t="e">
        <f t="shared" si="9"/>
        <v>#NUM!</v>
      </c>
    </row>
    <row r="14" spans="1:36" s="287" customFormat="1" ht="13.2" x14ac:dyDescent="0.25">
      <c r="A14" s="302">
        <f t="shared" si="10"/>
        <v>9</v>
      </c>
      <c r="B14" s="114" t="s">
        <v>100</v>
      </c>
      <c r="C14" s="131" t="s">
        <v>55</v>
      </c>
      <c r="D14" s="112" t="s">
        <v>56</v>
      </c>
      <c r="E14" s="113">
        <v>7055</v>
      </c>
      <c r="F14" s="114" t="s">
        <v>101</v>
      </c>
      <c r="G14" s="115" t="s">
        <v>102</v>
      </c>
      <c r="H14" s="133" t="s">
        <v>179</v>
      </c>
      <c r="I14" s="304">
        <f>IF(ISNA(VLOOKUP($E14,[1]Vår_1!$E$6:$N$48, 10, FALSE)) = TRUE, 1.5, VLOOKUP($E14,[1]Vår_1!$E$6:$N$48, 10, FALSE))</f>
        <v>0.31578947368421051</v>
      </c>
      <c r="J14" s="304">
        <f>IF(ISNA(VLOOKUP($E14,[1]Vår_2!$E$6:$N$43, 10, FALSE)) = TRUE, 1.5, VLOOKUP($E14,[1]Vår_2!$E$6:$N$43, 10, FALSE))</f>
        <v>0.75</v>
      </c>
      <c r="K14" s="304"/>
      <c r="L14" s="304"/>
      <c r="M14" s="304"/>
      <c r="N14" s="304"/>
      <c r="O14" s="304"/>
      <c r="P14" s="304"/>
      <c r="Q14" s="305"/>
      <c r="R14" s="304"/>
      <c r="S14" s="304"/>
      <c r="T14" s="304"/>
      <c r="U14" s="304"/>
      <c r="V14" s="304"/>
      <c r="W14" s="304"/>
      <c r="X14" s="304"/>
      <c r="Y14" s="304"/>
      <c r="Z14" s="306">
        <f t="shared" si="0"/>
        <v>1.0657894736842106</v>
      </c>
      <c r="AB14" s="306">
        <f t="shared" si="1"/>
        <v>0.31578947368421051</v>
      </c>
      <c r="AC14" s="306">
        <f t="shared" si="2"/>
        <v>0.75</v>
      </c>
      <c r="AD14" s="306" t="e">
        <f t="shared" si="3"/>
        <v>#NUM!</v>
      </c>
      <c r="AE14" s="306" t="e">
        <f t="shared" si="4"/>
        <v>#NUM!</v>
      </c>
      <c r="AF14" s="306" t="e">
        <f t="shared" si="5"/>
        <v>#NUM!</v>
      </c>
      <c r="AG14" s="306" t="e">
        <f t="shared" si="6"/>
        <v>#NUM!</v>
      </c>
      <c r="AH14" s="306" t="e">
        <f t="shared" si="7"/>
        <v>#NUM!</v>
      </c>
      <c r="AI14" s="307" t="e">
        <f t="shared" si="8"/>
        <v>#NUM!</v>
      </c>
      <c r="AJ14" s="308" t="e">
        <f t="shared" si="9"/>
        <v>#NUM!</v>
      </c>
    </row>
    <row r="15" spans="1:36" s="287" customFormat="1" ht="14.85" customHeight="1" x14ac:dyDescent="0.25">
      <c r="A15" s="302">
        <f t="shared" si="10"/>
        <v>10</v>
      </c>
      <c r="B15" s="140" t="s">
        <v>94</v>
      </c>
      <c r="C15" s="141" t="s">
        <v>55</v>
      </c>
      <c r="D15" s="142" t="s">
        <v>56</v>
      </c>
      <c r="E15" s="132">
        <v>11440</v>
      </c>
      <c r="F15" s="140" t="s">
        <v>95</v>
      </c>
      <c r="G15" s="167" t="s">
        <v>96</v>
      </c>
      <c r="H15" s="92" t="s">
        <v>180</v>
      </c>
      <c r="I15" s="304">
        <f>IF(ISNA(VLOOKUP($E15,[1]Vår_1!$E$6:$N$48, 10, FALSE)) = TRUE, 1.5, VLOOKUP($E15,[1]Vår_1!$E$6:$N$48, 10, FALSE))</f>
        <v>0.52631578947368418</v>
      </c>
      <c r="J15" s="304">
        <f>IF(ISNA(VLOOKUP($E15,[1]Vår_2!$E$6:$N$43, 10, FALSE)) = TRUE, 1.5, VLOOKUP($E15,[1]Vår_2!$E$6:$N$43, 10, FALSE))</f>
        <v>0.65</v>
      </c>
      <c r="K15" s="304"/>
      <c r="L15" s="304"/>
      <c r="M15" s="304"/>
      <c r="N15" s="304"/>
      <c r="O15" s="304"/>
      <c r="P15" s="304"/>
      <c r="Q15" s="305"/>
      <c r="R15" s="304"/>
      <c r="S15" s="304"/>
      <c r="T15" s="304"/>
      <c r="U15" s="304"/>
      <c r="V15" s="304"/>
      <c r="W15" s="304"/>
      <c r="X15" s="304"/>
      <c r="Y15" s="304"/>
      <c r="Z15" s="306">
        <f t="shared" si="0"/>
        <v>1.1763157894736842</v>
      </c>
      <c r="AB15" s="306">
        <f t="shared" si="1"/>
        <v>0.52631578947368418</v>
      </c>
      <c r="AC15" s="306">
        <f t="shared" si="2"/>
        <v>0.65</v>
      </c>
      <c r="AD15" s="306" t="e">
        <f t="shared" si="3"/>
        <v>#NUM!</v>
      </c>
      <c r="AE15" s="306" t="e">
        <f t="shared" si="4"/>
        <v>#NUM!</v>
      </c>
      <c r="AF15" s="306" t="e">
        <f t="shared" si="5"/>
        <v>#NUM!</v>
      </c>
      <c r="AG15" s="306" t="e">
        <f t="shared" si="6"/>
        <v>#NUM!</v>
      </c>
      <c r="AH15" s="306" t="e">
        <f t="shared" si="7"/>
        <v>#NUM!</v>
      </c>
      <c r="AI15" s="307" t="e">
        <f t="shared" si="8"/>
        <v>#NUM!</v>
      </c>
      <c r="AJ15" s="308" t="e">
        <f t="shared" si="9"/>
        <v>#NUM!</v>
      </c>
    </row>
    <row r="16" spans="1:36" s="287" customFormat="1" ht="14.85" customHeight="1" x14ac:dyDescent="0.25">
      <c r="A16" s="302">
        <f t="shared" si="10"/>
        <v>11</v>
      </c>
      <c r="B16" s="217" t="s">
        <v>106</v>
      </c>
      <c r="C16" s="247" t="s">
        <v>85</v>
      </c>
      <c r="D16" s="248" t="s">
        <v>56</v>
      </c>
      <c r="E16" s="247">
        <v>329</v>
      </c>
      <c r="F16" s="249" t="s">
        <v>107</v>
      </c>
      <c r="G16" s="143" t="s">
        <v>108</v>
      </c>
      <c r="H16" s="133" t="s">
        <v>179</v>
      </c>
      <c r="I16" s="304">
        <f>IF(ISNA(VLOOKUP($E16,[1]Vår_1!$E$6:$N$48, 10, FALSE)) = TRUE, 1.5, VLOOKUP($E16,[1]Vår_1!$E$6:$N$48, 10, FALSE))</f>
        <v>0.47368421052631576</v>
      </c>
      <c r="J16" s="304">
        <f>IF(ISNA(VLOOKUP($E16,[1]Vår_2!$E$6:$N$43, 10, FALSE)) = TRUE, 1.5, VLOOKUP($E16,[1]Vår_2!$E$6:$N$43, 10, FALSE))</f>
        <v>0.85</v>
      </c>
      <c r="K16" s="304"/>
      <c r="L16" s="304"/>
      <c r="M16" s="304"/>
      <c r="N16" s="304"/>
      <c r="O16" s="304"/>
      <c r="P16" s="304"/>
      <c r="Q16" s="305"/>
      <c r="R16" s="304"/>
      <c r="S16" s="304"/>
      <c r="T16" s="304"/>
      <c r="U16" s="304"/>
      <c r="V16" s="304"/>
      <c r="W16" s="304"/>
      <c r="X16" s="304"/>
      <c r="Y16" s="304"/>
      <c r="Z16" s="306">
        <f t="shared" si="0"/>
        <v>1.3236842105263158</v>
      </c>
      <c r="AB16" s="306">
        <f t="shared" si="1"/>
        <v>0.47368421052631576</v>
      </c>
      <c r="AC16" s="306">
        <f t="shared" si="2"/>
        <v>0.85</v>
      </c>
      <c r="AD16" s="306" t="e">
        <f t="shared" si="3"/>
        <v>#NUM!</v>
      </c>
      <c r="AE16" s="306" t="e">
        <f t="shared" si="4"/>
        <v>#NUM!</v>
      </c>
      <c r="AF16" s="306" t="e">
        <f t="shared" si="5"/>
        <v>#NUM!</v>
      </c>
      <c r="AG16" s="306" t="e">
        <f t="shared" si="6"/>
        <v>#NUM!</v>
      </c>
      <c r="AH16" s="306" t="e">
        <f t="shared" si="7"/>
        <v>#NUM!</v>
      </c>
      <c r="AI16" s="307" t="e">
        <f t="shared" si="8"/>
        <v>#NUM!</v>
      </c>
      <c r="AJ16" s="308" t="e">
        <f t="shared" si="9"/>
        <v>#NUM!</v>
      </c>
    </row>
    <row r="17" spans="1:36" s="287" customFormat="1" ht="14.85" customHeight="1" x14ac:dyDescent="0.25">
      <c r="A17" s="302">
        <f t="shared" si="10"/>
        <v>12</v>
      </c>
      <c r="B17" s="200" t="s">
        <v>88</v>
      </c>
      <c r="C17" s="201" t="s">
        <v>55</v>
      </c>
      <c r="D17" s="202" t="s">
        <v>56</v>
      </c>
      <c r="E17" s="132">
        <v>88</v>
      </c>
      <c r="F17" s="200" t="s">
        <v>89</v>
      </c>
      <c r="G17" s="204" t="s">
        <v>90</v>
      </c>
      <c r="H17" s="92" t="s">
        <v>180</v>
      </c>
      <c r="I17" s="304">
        <f>IF(ISNA(VLOOKUP($E17,[1]Vår_1!$E$6:$N$48, 10, FALSE)) = TRUE, 1.5, VLOOKUP($E17,[1]Vår_1!$E$6:$N$48, 10, FALSE))</f>
        <v>0.78947368421052633</v>
      </c>
      <c r="J17" s="304">
        <f>IF(ISNA(VLOOKUP($E17,[1]Vår_2!$E$6:$N$43, 10, FALSE)) = TRUE, 1.5, VLOOKUP($E17,[1]Vår_2!$E$6:$N$43, 10, FALSE))</f>
        <v>0.55000000000000004</v>
      </c>
      <c r="K17" s="304"/>
      <c r="L17" s="304"/>
      <c r="M17" s="304"/>
      <c r="N17" s="304"/>
      <c r="O17" s="304"/>
      <c r="P17" s="304"/>
      <c r="Q17" s="305"/>
      <c r="R17" s="304"/>
      <c r="S17" s="304"/>
      <c r="T17" s="304"/>
      <c r="U17" s="304"/>
      <c r="V17" s="304"/>
      <c r="W17" s="304"/>
      <c r="X17" s="304"/>
      <c r="Y17" s="304"/>
      <c r="Z17" s="306">
        <f t="shared" si="0"/>
        <v>1.3394736842105264</v>
      </c>
      <c r="AB17" s="306">
        <f t="shared" si="1"/>
        <v>0.55000000000000004</v>
      </c>
      <c r="AC17" s="306">
        <f t="shared" si="2"/>
        <v>0.78947368421052633</v>
      </c>
      <c r="AD17" s="306" t="e">
        <f t="shared" si="3"/>
        <v>#NUM!</v>
      </c>
      <c r="AE17" s="306" t="e">
        <f t="shared" si="4"/>
        <v>#NUM!</v>
      </c>
      <c r="AF17" s="306" t="e">
        <f t="shared" si="5"/>
        <v>#NUM!</v>
      </c>
      <c r="AG17" s="306" t="e">
        <f t="shared" si="6"/>
        <v>#NUM!</v>
      </c>
      <c r="AH17" s="306" t="e">
        <f t="shared" si="7"/>
        <v>#NUM!</v>
      </c>
      <c r="AI17" s="307" t="e">
        <f t="shared" si="8"/>
        <v>#NUM!</v>
      </c>
      <c r="AJ17" s="308" t="e">
        <f t="shared" si="9"/>
        <v>#NUM!</v>
      </c>
    </row>
    <row r="18" spans="1:36" s="287" customFormat="1" ht="14.85" customHeight="1" x14ac:dyDescent="0.25">
      <c r="A18" s="302">
        <f t="shared" si="10"/>
        <v>13</v>
      </c>
      <c r="B18" s="200" t="s">
        <v>97</v>
      </c>
      <c r="C18" s="201" t="s">
        <v>55</v>
      </c>
      <c r="D18" s="202" t="s">
        <v>56</v>
      </c>
      <c r="E18" s="203">
        <v>11620</v>
      </c>
      <c r="F18" s="200" t="s">
        <v>98</v>
      </c>
      <c r="G18" s="204" t="s">
        <v>99</v>
      </c>
      <c r="H18" s="92" t="s">
        <v>180</v>
      </c>
      <c r="I18" s="304">
        <f>IF(ISNA(VLOOKUP($E18,[1]Vår_1!$E$6:$N$48, 10, FALSE)) = TRUE, 1.5, VLOOKUP($E18,[1]Vår_1!$E$6:$N$48, 10, FALSE))</f>
        <v>0.73684210526315785</v>
      </c>
      <c r="J18" s="304">
        <f>IF(ISNA(VLOOKUP($E18,[1]Vår_2!$E$6:$N$43, 10, FALSE)) = TRUE, 1.5, VLOOKUP($E18,[1]Vår_2!$E$6:$N$43, 10, FALSE))</f>
        <v>0.7</v>
      </c>
      <c r="K18" s="304"/>
      <c r="L18" s="304"/>
      <c r="M18" s="304"/>
      <c r="N18" s="304"/>
      <c r="O18" s="304"/>
      <c r="P18" s="304"/>
      <c r="Q18" s="305"/>
      <c r="R18" s="304"/>
      <c r="S18" s="304"/>
      <c r="T18" s="304"/>
      <c r="U18" s="304"/>
      <c r="V18" s="304"/>
      <c r="W18" s="304"/>
      <c r="X18" s="304"/>
      <c r="Y18" s="304"/>
      <c r="Z18" s="306">
        <f t="shared" si="0"/>
        <v>1.4368421052631577</v>
      </c>
      <c r="AB18" s="306">
        <f t="shared" si="1"/>
        <v>0.7</v>
      </c>
      <c r="AC18" s="306">
        <f t="shared" si="2"/>
        <v>0.73684210526315785</v>
      </c>
      <c r="AD18" s="306" t="e">
        <f t="shared" si="3"/>
        <v>#NUM!</v>
      </c>
      <c r="AE18" s="306" t="e">
        <f t="shared" si="4"/>
        <v>#NUM!</v>
      </c>
      <c r="AF18" s="306" t="e">
        <f t="shared" si="5"/>
        <v>#NUM!</v>
      </c>
      <c r="AG18" s="306" t="e">
        <f t="shared" si="6"/>
        <v>#NUM!</v>
      </c>
      <c r="AH18" s="306" t="e">
        <f t="shared" si="7"/>
        <v>#NUM!</v>
      </c>
      <c r="AI18" s="307" t="e">
        <f t="shared" si="8"/>
        <v>#NUM!</v>
      </c>
      <c r="AJ18" s="308" t="e">
        <f t="shared" si="9"/>
        <v>#NUM!</v>
      </c>
    </row>
    <row r="19" spans="1:36" s="287" customFormat="1" ht="14.85" customHeight="1" x14ac:dyDescent="0.25">
      <c r="A19" s="302">
        <f t="shared" si="10"/>
        <v>14</v>
      </c>
      <c r="B19" s="312" t="s">
        <v>91</v>
      </c>
      <c r="C19" s="313" t="s">
        <v>85</v>
      </c>
      <c r="D19" s="314" t="s">
        <v>56</v>
      </c>
      <c r="E19" s="315">
        <v>11169</v>
      </c>
      <c r="F19" s="312" t="s">
        <v>92</v>
      </c>
      <c r="G19" s="316" t="s">
        <v>93</v>
      </c>
      <c r="H19" s="92" t="s">
        <v>180</v>
      </c>
      <c r="I19" s="304">
        <f>IF(ISNA(VLOOKUP($E19,[1]Vår_1!$E$6:$N$48, 10, FALSE)) = TRUE, 1.5, VLOOKUP($E19,[1]Vår_1!$E$6:$N$48, 10, FALSE))</f>
        <v>0.84210526315789469</v>
      </c>
      <c r="J19" s="304">
        <f>IF(ISNA(VLOOKUP($E19,[1]Vår_2!$E$6:$N$43, 10, FALSE)) = TRUE, 1.5, VLOOKUP($E19,[1]Vår_2!$E$6:$N$43, 10, FALSE))</f>
        <v>0.6</v>
      </c>
      <c r="K19" s="304"/>
      <c r="L19" s="304"/>
      <c r="M19" s="304"/>
      <c r="N19" s="304"/>
      <c r="O19" s="304"/>
      <c r="P19" s="304"/>
      <c r="Q19" s="305"/>
      <c r="R19" s="304"/>
      <c r="S19" s="304"/>
      <c r="T19" s="304"/>
      <c r="U19" s="304"/>
      <c r="V19" s="304"/>
      <c r="W19" s="304"/>
      <c r="X19" s="304"/>
      <c r="Y19" s="304"/>
      <c r="Z19" s="306">
        <f t="shared" si="0"/>
        <v>1.4421052631578948</v>
      </c>
      <c r="AB19" s="306">
        <f t="shared" si="1"/>
        <v>0.6</v>
      </c>
      <c r="AC19" s="306">
        <f t="shared" si="2"/>
        <v>0.84210526315789469</v>
      </c>
      <c r="AD19" s="306" t="e">
        <f t="shared" si="3"/>
        <v>#NUM!</v>
      </c>
      <c r="AE19" s="306" t="e">
        <f t="shared" si="4"/>
        <v>#NUM!</v>
      </c>
      <c r="AF19" s="306" t="e">
        <f t="shared" si="5"/>
        <v>#NUM!</v>
      </c>
      <c r="AG19" s="306" t="e">
        <f t="shared" si="6"/>
        <v>#NUM!</v>
      </c>
      <c r="AH19" s="306" t="e">
        <f t="shared" si="7"/>
        <v>#NUM!</v>
      </c>
      <c r="AI19" s="307" t="e">
        <f t="shared" si="8"/>
        <v>#NUM!</v>
      </c>
      <c r="AJ19" s="308" t="e">
        <f t="shared" si="9"/>
        <v>#NUM!</v>
      </c>
    </row>
    <row r="20" spans="1:36" s="287" customFormat="1" ht="14.85" customHeight="1" x14ac:dyDescent="0.25">
      <c r="A20" s="302">
        <f t="shared" si="10"/>
        <v>15</v>
      </c>
      <c r="B20" s="114" t="s">
        <v>66</v>
      </c>
      <c r="C20" s="131" t="s">
        <v>60</v>
      </c>
      <c r="D20" s="112" t="s">
        <v>56</v>
      </c>
      <c r="E20" s="113">
        <v>11722</v>
      </c>
      <c r="F20" s="114" t="s">
        <v>67</v>
      </c>
      <c r="G20" s="115" t="s">
        <v>68</v>
      </c>
      <c r="H20" s="92" t="s">
        <v>180</v>
      </c>
      <c r="I20" s="304">
        <f>IF(ISNA(VLOOKUP($E20,[1]Vår_1!$E$6:$N$48, 10, FALSE)) = TRUE, 1.5, VLOOKUP($E20,[1]Vår_1!$E$6:$N$48, 10, FALSE))</f>
        <v>1.5</v>
      </c>
      <c r="J20" s="304">
        <f>IF(ISNA(VLOOKUP($E20,[1]Vår_2!$E$6:$N$43, 10, FALSE)) = TRUE, 1.5, VLOOKUP($E20,[1]Vår_2!$E$6:$N$43, 10, FALSE))</f>
        <v>0.2</v>
      </c>
      <c r="K20" s="304"/>
      <c r="L20" s="304"/>
      <c r="M20" s="304"/>
      <c r="N20" s="304"/>
      <c r="O20" s="304"/>
      <c r="P20" s="304"/>
      <c r="Q20" s="305"/>
      <c r="R20" s="304"/>
      <c r="S20" s="304"/>
      <c r="T20" s="304"/>
      <c r="U20" s="304"/>
      <c r="V20" s="304"/>
      <c r="W20" s="304"/>
      <c r="X20" s="304"/>
      <c r="Y20" s="304"/>
      <c r="Z20" s="306">
        <f t="shared" si="0"/>
        <v>1.7</v>
      </c>
      <c r="AB20" s="306">
        <f t="shared" si="1"/>
        <v>0.2</v>
      </c>
      <c r="AC20" s="306">
        <f t="shared" si="2"/>
        <v>1.5</v>
      </c>
      <c r="AD20" s="306" t="e">
        <f t="shared" si="3"/>
        <v>#NUM!</v>
      </c>
      <c r="AE20" s="306" t="e">
        <f t="shared" si="4"/>
        <v>#NUM!</v>
      </c>
      <c r="AF20" s="306" t="e">
        <f t="shared" si="5"/>
        <v>#NUM!</v>
      </c>
      <c r="AG20" s="306" t="e">
        <f t="shared" si="6"/>
        <v>#NUM!</v>
      </c>
      <c r="AH20" s="306" t="e">
        <f t="shared" si="7"/>
        <v>#NUM!</v>
      </c>
      <c r="AI20" s="307" t="e">
        <f t="shared" si="8"/>
        <v>#NUM!</v>
      </c>
      <c r="AJ20" s="308" t="e">
        <f t="shared" si="9"/>
        <v>#NUM!</v>
      </c>
    </row>
    <row r="21" spans="1:36" s="287" customFormat="1" ht="14.85" customHeight="1" x14ac:dyDescent="0.25">
      <c r="A21" s="302">
        <f t="shared" si="10"/>
        <v>16</v>
      </c>
      <c r="B21" s="223" t="s">
        <v>103</v>
      </c>
      <c r="C21" s="224" t="s">
        <v>55</v>
      </c>
      <c r="D21" s="225" t="s">
        <v>56</v>
      </c>
      <c r="E21" s="226">
        <v>15953</v>
      </c>
      <c r="F21" s="223" t="s">
        <v>104</v>
      </c>
      <c r="G21" s="227" t="s">
        <v>105</v>
      </c>
      <c r="H21" s="133" t="s">
        <v>179</v>
      </c>
      <c r="I21" s="304">
        <f>IF(ISNA(VLOOKUP($E21,[1]Vår_1!$E$6:$N$48, 10, FALSE)) = TRUE, 1.5, VLOOKUP($E21,[1]Vår_1!$E$6:$N$48, 10, FALSE))</f>
        <v>0.94736842105263153</v>
      </c>
      <c r="J21" s="304">
        <f>IF(ISNA(VLOOKUP($E21,[1]Vår_2!$E$6:$N$43, 10, FALSE)) = TRUE, 1.5, VLOOKUP($E21,[1]Vår_2!$E$6:$N$43, 10, FALSE))</f>
        <v>0.8</v>
      </c>
      <c r="K21" s="304"/>
      <c r="L21" s="304"/>
      <c r="M21" s="304"/>
      <c r="N21" s="304"/>
      <c r="O21" s="304"/>
      <c r="P21" s="304"/>
      <c r="Q21" s="305"/>
      <c r="R21" s="304"/>
      <c r="S21" s="304"/>
      <c r="T21" s="304"/>
      <c r="U21" s="304"/>
      <c r="V21" s="304"/>
      <c r="W21" s="304"/>
      <c r="X21" s="304"/>
      <c r="Y21" s="304"/>
      <c r="Z21" s="306">
        <f t="shared" si="0"/>
        <v>1.7473684210526317</v>
      </c>
      <c r="AB21" s="306">
        <f t="shared" si="1"/>
        <v>0.8</v>
      </c>
      <c r="AC21" s="306">
        <f t="shared" si="2"/>
        <v>0.94736842105263153</v>
      </c>
      <c r="AD21" s="306" t="e">
        <f t="shared" si="3"/>
        <v>#NUM!</v>
      </c>
      <c r="AE21" s="306" t="e">
        <f t="shared" si="4"/>
        <v>#NUM!</v>
      </c>
      <c r="AF21" s="306" t="e">
        <f t="shared" si="5"/>
        <v>#NUM!</v>
      </c>
      <c r="AG21" s="306" t="e">
        <f t="shared" si="6"/>
        <v>#NUM!</v>
      </c>
      <c r="AH21" s="306" t="e">
        <f t="shared" si="7"/>
        <v>#NUM!</v>
      </c>
      <c r="AI21" s="307" t="e">
        <f t="shared" si="8"/>
        <v>#NUM!</v>
      </c>
      <c r="AJ21" s="308" t="e">
        <f t="shared" si="9"/>
        <v>#NUM!</v>
      </c>
    </row>
    <row r="22" spans="1:36" s="287" customFormat="1" ht="14.85" customHeight="1" x14ac:dyDescent="0.25">
      <c r="A22" s="302">
        <f t="shared" si="10"/>
        <v>17</v>
      </c>
      <c r="B22" s="140" t="s">
        <v>69</v>
      </c>
      <c r="C22" s="141" t="s">
        <v>60</v>
      </c>
      <c r="D22" s="142" t="s">
        <v>56</v>
      </c>
      <c r="E22" s="132">
        <v>63</v>
      </c>
      <c r="F22" s="140" t="s">
        <v>70</v>
      </c>
      <c r="G22" s="143" t="s">
        <v>71</v>
      </c>
      <c r="H22" s="133" t="s">
        <v>179</v>
      </c>
      <c r="I22" s="304">
        <f>IF(ISNA(VLOOKUP($E22,[1]Vår_1!$E$6:$N$48, 10, FALSE)) = TRUE, 1.5, VLOOKUP($E22,[1]Vår_1!$E$6:$N$48, 10, FALSE))</f>
        <v>1.5</v>
      </c>
      <c r="J22" s="304">
        <f>IF(ISNA(VLOOKUP($E22,[1]Vår_2!$E$6:$N$43, 10, FALSE)) = TRUE, 1.5, VLOOKUP($E22,[1]Vår_2!$E$6:$N$43, 10, FALSE))</f>
        <v>0.25</v>
      </c>
      <c r="K22" s="304"/>
      <c r="L22" s="304"/>
      <c r="M22" s="304"/>
      <c r="N22" s="304"/>
      <c r="O22" s="304"/>
      <c r="P22" s="304"/>
      <c r="Q22" s="305"/>
      <c r="R22" s="304"/>
      <c r="S22" s="304"/>
      <c r="T22" s="304"/>
      <c r="U22" s="304"/>
      <c r="V22" s="304"/>
      <c r="W22" s="304"/>
      <c r="X22" s="304"/>
      <c r="Y22" s="304"/>
      <c r="Z22" s="306">
        <f t="shared" si="0"/>
        <v>1.75</v>
      </c>
      <c r="AB22" s="306">
        <f t="shared" si="1"/>
        <v>0.25</v>
      </c>
      <c r="AC22" s="306">
        <f t="shared" si="2"/>
        <v>1.5</v>
      </c>
      <c r="AD22" s="306" t="e">
        <f t="shared" si="3"/>
        <v>#NUM!</v>
      </c>
      <c r="AE22" s="306" t="e">
        <f t="shared" si="4"/>
        <v>#NUM!</v>
      </c>
      <c r="AF22" s="306" t="e">
        <f t="shared" si="5"/>
        <v>#NUM!</v>
      </c>
      <c r="AG22" s="306" t="e">
        <f t="shared" si="6"/>
        <v>#NUM!</v>
      </c>
      <c r="AH22" s="306" t="e">
        <f t="shared" si="7"/>
        <v>#NUM!</v>
      </c>
      <c r="AI22" s="307" t="e">
        <f t="shared" si="8"/>
        <v>#NUM!</v>
      </c>
      <c r="AJ22" s="308" t="e">
        <f t="shared" si="9"/>
        <v>#NUM!</v>
      </c>
    </row>
    <row r="23" spans="1:36" s="287" customFormat="1" ht="14.85" customHeight="1" x14ac:dyDescent="0.25">
      <c r="A23" s="302">
        <f t="shared" si="10"/>
        <v>18</v>
      </c>
      <c r="B23" s="114" t="s">
        <v>114</v>
      </c>
      <c r="C23" s="131" t="s">
        <v>85</v>
      </c>
      <c r="D23" s="112" t="s">
        <v>56</v>
      </c>
      <c r="E23" s="113">
        <v>14516</v>
      </c>
      <c r="F23" s="114" t="s">
        <v>115</v>
      </c>
      <c r="G23" s="165" t="s">
        <v>116</v>
      </c>
      <c r="H23" s="92" t="s">
        <v>180</v>
      </c>
      <c r="I23" s="304">
        <f>IF(ISNA(VLOOKUP($E23,[1]Vår_1!$E$6:$N$48, 10, FALSE)) = TRUE, 1.5, VLOOKUP($E23,[1]Vår_1!$E$6:$N$48, 10, FALSE))</f>
        <v>0.89473684210526316</v>
      </c>
      <c r="J23" s="304">
        <f>IF(ISNA(VLOOKUP($E23,[1]Vår_2!$E$6:$N$43, 10, FALSE)) = TRUE, 1.5, VLOOKUP($E23,[1]Vår_2!$E$6:$N$43, 10, FALSE))</f>
        <v>1</v>
      </c>
      <c r="K23" s="304"/>
      <c r="L23" s="304"/>
      <c r="M23" s="304"/>
      <c r="N23" s="304"/>
      <c r="O23" s="304"/>
      <c r="P23" s="304"/>
      <c r="Q23" s="305"/>
      <c r="R23" s="304"/>
      <c r="S23" s="304"/>
      <c r="T23" s="304"/>
      <c r="U23" s="304"/>
      <c r="V23" s="304"/>
      <c r="W23" s="304"/>
      <c r="X23" s="304"/>
      <c r="Y23" s="304"/>
      <c r="Z23" s="306">
        <f t="shared" si="0"/>
        <v>1.8947368421052633</v>
      </c>
      <c r="AB23" s="306">
        <f t="shared" si="1"/>
        <v>0.89473684210526316</v>
      </c>
      <c r="AC23" s="306">
        <f t="shared" si="2"/>
        <v>1</v>
      </c>
      <c r="AD23" s="306" t="e">
        <f t="shared" si="3"/>
        <v>#NUM!</v>
      </c>
      <c r="AE23" s="306" t="e">
        <f t="shared" si="4"/>
        <v>#NUM!</v>
      </c>
      <c r="AF23" s="306" t="e">
        <f t="shared" si="5"/>
        <v>#NUM!</v>
      </c>
      <c r="AG23" s="306" t="e">
        <f t="shared" si="6"/>
        <v>#NUM!</v>
      </c>
      <c r="AH23" s="306" t="e">
        <f t="shared" si="7"/>
        <v>#NUM!</v>
      </c>
      <c r="AI23" s="307" t="e">
        <f t="shared" si="8"/>
        <v>#NUM!</v>
      </c>
      <c r="AJ23" s="308" t="e">
        <f t="shared" si="9"/>
        <v>#NUM!</v>
      </c>
    </row>
    <row r="24" spans="1:36" s="287" customFormat="1" ht="14.85" customHeight="1" x14ac:dyDescent="0.25">
      <c r="A24" s="302">
        <f t="shared" si="10"/>
        <v>19</v>
      </c>
      <c r="B24" s="114" t="s">
        <v>84</v>
      </c>
      <c r="C24" s="131" t="s">
        <v>85</v>
      </c>
      <c r="D24" s="112" t="s">
        <v>56</v>
      </c>
      <c r="E24" s="113">
        <v>12042</v>
      </c>
      <c r="F24" s="114" t="s">
        <v>86</v>
      </c>
      <c r="G24" s="165" t="s">
        <v>87</v>
      </c>
      <c r="H24" s="92" t="s">
        <v>180</v>
      </c>
      <c r="I24" s="304">
        <f>IF(ISNA(VLOOKUP($E24,[1]Vår_1!$E$6:$N$48, 10, FALSE)) = TRUE, 1.5, VLOOKUP($E24,[1]Vår_1!$E$6:$N$48, 10, FALSE))</f>
        <v>1.5</v>
      </c>
      <c r="J24" s="304">
        <f>IF(ISNA(VLOOKUP($E24,[1]Vår_2!$E$6:$N$43, 10, FALSE)) = TRUE, 1.5, VLOOKUP($E24,[1]Vår_2!$E$6:$N$43, 10, FALSE))</f>
        <v>0.5</v>
      </c>
      <c r="K24" s="304"/>
      <c r="L24" s="304"/>
      <c r="M24" s="304"/>
      <c r="N24" s="304"/>
      <c r="O24" s="304"/>
      <c r="P24" s="304"/>
      <c r="Q24" s="305"/>
      <c r="R24" s="304"/>
      <c r="S24" s="304"/>
      <c r="T24" s="304"/>
      <c r="U24" s="304"/>
      <c r="V24" s="304"/>
      <c r="W24" s="304"/>
      <c r="X24" s="304"/>
      <c r="Y24" s="304"/>
      <c r="Z24" s="306">
        <f t="shared" si="0"/>
        <v>2</v>
      </c>
      <c r="AB24" s="306">
        <f t="shared" si="1"/>
        <v>0.5</v>
      </c>
      <c r="AC24" s="306">
        <f t="shared" si="2"/>
        <v>1.5</v>
      </c>
      <c r="AD24" s="306" t="e">
        <f t="shared" si="3"/>
        <v>#NUM!</v>
      </c>
      <c r="AE24" s="306" t="e">
        <f t="shared" si="4"/>
        <v>#NUM!</v>
      </c>
      <c r="AF24" s="306" t="e">
        <f t="shared" si="5"/>
        <v>#NUM!</v>
      </c>
      <c r="AG24" s="306" t="e">
        <f t="shared" si="6"/>
        <v>#NUM!</v>
      </c>
      <c r="AH24" s="306" t="e">
        <f t="shared" si="7"/>
        <v>#NUM!</v>
      </c>
      <c r="AI24" s="307" t="e">
        <f t="shared" si="8"/>
        <v>#NUM!</v>
      </c>
      <c r="AJ24" s="308" t="e">
        <f t="shared" si="9"/>
        <v>#NUM!</v>
      </c>
    </row>
    <row r="25" spans="1:36" ht="14.85" customHeight="1" x14ac:dyDescent="0.3">
      <c r="A25" s="302">
        <f t="shared" si="10"/>
        <v>20</v>
      </c>
      <c r="B25" s="223" t="s">
        <v>131</v>
      </c>
      <c r="C25" s="224" t="s">
        <v>60</v>
      </c>
      <c r="D25" s="225" t="s">
        <v>56</v>
      </c>
      <c r="E25" s="226">
        <v>11733</v>
      </c>
      <c r="F25" s="223" t="s">
        <v>132</v>
      </c>
      <c r="G25" s="227" t="s">
        <v>133</v>
      </c>
      <c r="H25" s="92" t="s">
        <v>180</v>
      </c>
      <c r="I25" s="304">
        <f>IF(ISNA(VLOOKUP($E25,[1]Vår_1!$E$6:$N$48, 10, FALSE)) = TRUE, 1.5, VLOOKUP($E25,[1]Vår_1!$E$6:$N$48, 10, FALSE))</f>
        <v>0.63157894736842102</v>
      </c>
      <c r="J25" s="304">
        <f>IF(ISNA(VLOOKUP($E25,[1]Vår_2!$E$6:$N$43, 10, FALSE)) = TRUE, 1.5, VLOOKUP($E25,[1]Vår_2!$E$6:$N$43, 10, FALSE))</f>
        <v>1.5</v>
      </c>
      <c r="K25" s="304"/>
      <c r="L25" s="304"/>
      <c r="M25" s="304"/>
      <c r="N25" s="304"/>
      <c r="O25" s="304"/>
      <c r="P25" s="304"/>
      <c r="Q25" s="305"/>
      <c r="R25" s="304"/>
      <c r="S25" s="304"/>
      <c r="T25" s="304"/>
      <c r="U25" s="304"/>
      <c r="V25" s="304"/>
      <c r="W25" s="304"/>
      <c r="X25" s="304"/>
      <c r="Y25" s="304"/>
      <c r="Z25" s="306">
        <f t="shared" si="0"/>
        <v>2.1315789473684212</v>
      </c>
      <c r="AA25" s="287"/>
      <c r="AB25" s="306">
        <f t="shared" si="1"/>
        <v>0.63157894736842102</v>
      </c>
      <c r="AC25" s="306">
        <f t="shared" si="2"/>
        <v>1.5</v>
      </c>
      <c r="AD25" s="306" t="e">
        <f t="shared" si="3"/>
        <v>#NUM!</v>
      </c>
      <c r="AE25" s="306" t="e">
        <f t="shared" si="4"/>
        <v>#NUM!</v>
      </c>
      <c r="AF25" s="306" t="e">
        <f t="shared" si="5"/>
        <v>#NUM!</v>
      </c>
      <c r="AG25" s="306" t="e">
        <f t="shared" si="6"/>
        <v>#NUM!</v>
      </c>
      <c r="AH25" s="306" t="e">
        <f t="shared" si="7"/>
        <v>#NUM!</v>
      </c>
      <c r="AI25" s="307" t="e">
        <f t="shared" si="8"/>
        <v>#NUM!</v>
      </c>
      <c r="AJ25" s="308" t="e">
        <f t="shared" si="9"/>
        <v>#NUM!</v>
      </c>
    </row>
    <row r="26" spans="1:36" ht="14.85" customHeight="1" x14ac:dyDescent="0.3">
      <c r="A26" s="302">
        <f t="shared" si="10"/>
        <v>21</v>
      </c>
      <c r="B26" s="110" t="s">
        <v>138</v>
      </c>
      <c r="C26" s="131" t="s">
        <v>60</v>
      </c>
      <c r="D26" s="112" t="s">
        <v>56</v>
      </c>
      <c r="E26" s="113">
        <v>10886</v>
      </c>
      <c r="F26" s="114" t="s">
        <v>139</v>
      </c>
      <c r="G26" s="115" t="s">
        <v>140</v>
      </c>
      <c r="H26" s="92" t="s">
        <v>180</v>
      </c>
      <c r="I26" s="304">
        <f>IF(ISNA(VLOOKUP($E26,[1]Vår_1!$E$6:$N$48, 10, FALSE)) = TRUE, 1.5, VLOOKUP($E26,[1]Vår_1!$E$6:$N$48, 10, FALSE))</f>
        <v>0.68421052631578949</v>
      </c>
      <c r="J26" s="304">
        <f>IF(ISNA(VLOOKUP($E26,[1]Vår_2!$E$6:$N$43, 10, FALSE)) = TRUE, 1.5, VLOOKUP($E26,[1]Vår_2!$E$6:$N$43, 10, FALSE))</f>
        <v>1.5</v>
      </c>
      <c r="K26" s="304"/>
      <c r="L26" s="304"/>
      <c r="M26" s="304"/>
      <c r="N26" s="304"/>
      <c r="O26" s="304"/>
      <c r="P26" s="304"/>
      <c r="Q26" s="305"/>
      <c r="R26" s="304"/>
      <c r="S26" s="304"/>
      <c r="T26" s="304"/>
      <c r="U26" s="304"/>
      <c r="V26" s="304"/>
      <c r="W26" s="304"/>
      <c r="X26" s="304"/>
      <c r="Y26" s="304"/>
      <c r="Z26" s="306">
        <f t="shared" si="0"/>
        <v>2.1842105263157894</v>
      </c>
      <c r="AA26" s="287"/>
      <c r="AB26" s="306">
        <f t="shared" si="1"/>
        <v>0.68421052631578949</v>
      </c>
      <c r="AC26" s="306">
        <f t="shared" si="2"/>
        <v>1.5</v>
      </c>
      <c r="AD26" s="306" t="e">
        <f t="shared" si="3"/>
        <v>#NUM!</v>
      </c>
      <c r="AE26" s="306" t="e">
        <f t="shared" si="4"/>
        <v>#NUM!</v>
      </c>
      <c r="AF26" s="306" t="e">
        <f t="shared" si="5"/>
        <v>#NUM!</v>
      </c>
      <c r="AG26" s="306" t="e">
        <f t="shared" si="6"/>
        <v>#NUM!</v>
      </c>
      <c r="AH26" s="306" t="e">
        <f t="shared" si="7"/>
        <v>#NUM!</v>
      </c>
      <c r="AI26" s="307" t="e">
        <f t="shared" si="8"/>
        <v>#NUM!</v>
      </c>
      <c r="AJ26" s="308" t="e">
        <f t="shared" si="9"/>
        <v>#NUM!</v>
      </c>
    </row>
    <row r="27" spans="1:36" ht="14.85" customHeight="1" x14ac:dyDescent="0.3">
      <c r="A27" s="302">
        <f t="shared" si="10"/>
        <v>22</v>
      </c>
      <c r="B27" s="114" t="s">
        <v>111</v>
      </c>
      <c r="C27" s="131" t="s">
        <v>55</v>
      </c>
      <c r="D27" s="112" t="s">
        <v>56</v>
      </c>
      <c r="E27" s="113">
        <v>9775</v>
      </c>
      <c r="F27" s="114" t="s">
        <v>112</v>
      </c>
      <c r="G27" s="115" t="s">
        <v>113</v>
      </c>
      <c r="H27" s="133" t="s">
        <v>179</v>
      </c>
      <c r="I27" s="304">
        <f>IF(ISNA(VLOOKUP($E27,[1]Vår_1!$E$6:$N$48, 10, FALSE)) = TRUE, 1.5, VLOOKUP($E27,[1]Vår_1!$E$6:$N$48, 10, FALSE))</f>
        <v>1.5</v>
      </c>
      <c r="J27" s="304">
        <f>IF(ISNA(VLOOKUP($E27,[1]Vår_2!$E$6:$N$43, 10, FALSE)) = TRUE, 1.5, VLOOKUP($E27,[1]Vår_2!$E$6:$N$43, 10, FALSE))</f>
        <v>0.95</v>
      </c>
      <c r="K27" s="304"/>
      <c r="L27" s="304"/>
      <c r="M27" s="304"/>
      <c r="N27" s="304"/>
      <c r="O27" s="304"/>
      <c r="P27" s="304"/>
      <c r="Q27" s="305"/>
      <c r="R27" s="304"/>
      <c r="S27" s="304"/>
      <c r="T27" s="304"/>
      <c r="U27" s="304"/>
      <c r="V27" s="304"/>
      <c r="W27" s="304"/>
      <c r="X27" s="304"/>
      <c r="Y27" s="304"/>
      <c r="Z27" s="306">
        <f t="shared" si="0"/>
        <v>2.4500000000000002</v>
      </c>
      <c r="AA27" s="287"/>
      <c r="AB27" s="306">
        <f t="shared" si="1"/>
        <v>0.95</v>
      </c>
      <c r="AC27" s="306">
        <f t="shared" si="2"/>
        <v>1.5</v>
      </c>
      <c r="AD27" s="306" t="e">
        <f t="shared" si="3"/>
        <v>#NUM!</v>
      </c>
      <c r="AE27" s="306" t="e">
        <f t="shared" si="4"/>
        <v>#NUM!</v>
      </c>
      <c r="AF27" s="306" t="e">
        <f t="shared" si="5"/>
        <v>#NUM!</v>
      </c>
      <c r="AG27" s="306" t="e">
        <f t="shared" si="6"/>
        <v>#NUM!</v>
      </c>
      <c r="AH27" s="306" t="e">
        <f t="shared" si="7"/>
        <v>#NUM!</v>
      </c>
      <c r="AI27" s="307" t="e">
        <f t="shared" si="8"/>
        <v>#NUM!</v>
      </c>
      <c r="AJ27" s="308" t="e">
        <f t="shared" si="9"/>
        <v>#NUM!</v>
      </c>
    </row>
    <row r="28" spans="1:36" ht="14.85" customHeight="1" x14ac:dyDescent="0.3">
      <c r="A28" s="302">
        <f t="shared" si="10"/>
        <v>23</v>
      </c>
      <c r="B28" s="223" t="s">
        <v>135</v>
      </c>
      <c r="C28" s="224" t="s">
        <v>60</v>
      </c>
      <c r="D28" s="225" t="s">
        <v>56</v>
      </c>
      <c r="E28" s="226">
        <v>14391</v>
      </c>
      <c r="F28" s="223" t="s">
        <v>136</v>
      </c>
      <c r="G28" s="227" t="s">
        <v>137</v>
      </c>
      <c r="H28" s="92" t="s">
        <v>180</v>
      </c>
      <c r="I28" s="304">
        <f>IF(ISNA(VLOOKUP($E28,[1]Vår_1!$E$6:$N$48, 10, FALSE)) = TRUE, 1.5, VLOOKUP($E28,[1]Vår_1!$E$6:$N$48, 10, FALSE))</f>
        <v>1</v>
      </c>
      <c r="J28" s="304">
        <f>IF(ISNA(VLOOKUP($E28,[1]Vår_2!$E$6:$N$43, 10, FALSE)) = TRUE, 1.5, VLOOKUP($E28,[1]Vår_2!$E$6:$N$43, 10, FALSE))</f>
        <v>1.5</v>
      </c>
      <c r="K28" s="304"/>
      <c r="L28" s="304"/>
      <c r="M28" s="304"/>
      <c r="N28" s="304"/>
      <c r="O28" s="304"/>
      <c r="P28" s="304"/>
      <c r="Q28" s="305"/>
      <c r="R28" s="304"/>
      <c r="S28" s="304"/>
      <c r="T28" s="304"/>
      <c r="U28" s="304"/>
      <c r="V28" s="304"/>
      <c r="W28" s="304"/>
      <c r="X28" s="304"/>
      <c r="Y28" s="304"/>
      <c r="Z28" s="306">
        <f t="shared" si="0"/>
        <v>2.5</v>
      </c>
      <c r="AA28" s="287"/>
      <c r="AB28" s="306">
        <f t="shared" si="1"/>
        <v>1</v>
      </c>
      <c r="AC28" s="306">
        <f t="shared" si="2"/>
        <v>1.5</v>
      </c>
      <c r="AD28" s="306" t="e">
        <f t="shared" si="3"/>
        <v>#NUM!</v>
      </c>
      <c r="AE28" s="306" t="e">
        <f t="shared" si="4"/>
        <v>#NUM!</v>
      </c>
      <c r="AF28" s="306" t="e">
        <f t="shared" si="5"/>
        <v>#NUM!</v>
      </c>
      <c r="AG28" s="306" t="e">
        <f t="shared" si="6"/>
        <v>#NUM!</v>
      </c>
      <c r="AH28" s="306" t="e">
        <f t="shared" si="7"/>
        <v>#NUM!</v>
      </c>
      <c r="AI28" s="307" t="e">
        <f t="shared" si="8"/>
        <v>#NUM!</v>
      </c>
      <c r="AJ28" s="308" t="e">
        <f t="shared" si="9"/>
        <v>#NUM!</v>
      </c>
    </row>
    <row r="29" spans="1:36" s="287" customFormat="1" ht="13.35" customHeight="1" x14ac:dyDescent="0.25">
      <c r="A29" s="302">
        <f t="shared" si="10"/>
        <v>24</v>
      </c>
      <c r="B29" s="140" t="s">
        <v>125</v>
      </c>
      <c r="C29" s="141" t="s">
        <v>55</v>
      </c>
      <c r="D29" s="142" t="s">
        <v>56</v>
      </c>
      <c r="E29" s="132">
        <v>175</v>
      </c>
      <c r="F29" s="140" t="s">
        <v>126</v>
      </c>
      <c r="G29" s="143" t="s">
        <v>127</v>
      </c>
      <c r="H29" s="92" t="s">
        <v>180</v>
      </c>
      <c r="I29" s="304">
        <f>IF(ISNA(VLOOKUP($E29,[1]Vår_1!$E$6:$N$48, 10, FALSE)) = TRUE, 1.5, VLOOKUP($E29,[1]Vår_1!$E$6:$N$48, 10, FALSE))</f>
        <v>1.5</v>
      </c>
      <c r="J29" s="304">
        <f>IF(ISNA(VLOOKUP($E29,[1]Vår_2!$E$6:$N$43, 10, FALSE)) = TRUE, 1.5, VLOOKUP($E29,[1]Vår_2!$E$6:$N$43, 10, FALSE))</f>
        <v>1.5</v>
      </c>
      <c r="K29" s="304"/>
      <c r="L29" s="304"/>
      <c r="M29" s="304"/>
      <c r="N29" s="304"/>
      <c r="O29" s="304"/>
      <c r="P29" s="304"/>
      <c r="Q29" s="305"/>
      <c r="R29" s="304"/>
      <c r="S29" s="304"/>
      <c r="T29" s="304"/>
      <c r="U29" s="304"/>
      <c r="V29" s="304"/>
      <c r="W29" s="304"/>
      <c r="X29" s="304"/>
      <c r="Y29" s="304"/>
      <c r="Z29" s="306">
        <f t="shared" si="0"/>
        <v>3</v>
      </c>
      <c r="AB29" s="306">
        <f t="shared" si="1"/>
        <v>1.5</v>
      </c>
      <c r="AC29" s="306">
        <f t="shared" si="2"/>
        <v>1.5</v>
      </c>
      <c r="AD29" s="306" t="e">
        <f t="shared" si="3"/>
        <v>#NUM!</v>
      </c>
      <c r="AE29" s="306" t="e">
        <f t="shared" si="4"/>
        <v>#NUM!</v>
      </c>
      <c r="AF29" s="306" t="e">
        <f t="shared" si="5"/>
        <v>#NUM!</v>
      </c>
      <c r="AG29" s="306" t="e">
        <f t="shared" si="6"/>
        <v>#NUM!</v>
      </c>
      <c r="AH29" s="306" t="e">
        <f t="shared" si="7"/>
        <v>#NUM!</v>
      </c>
      <c r="AI29" s="307" t="e">
        <f t="shared" si="8"/>
        <v>#NUM!</v>
      </c>
      <c r="AJ29" s="308" t="e">
        <f t="shared" si="9"/>
        <v>#NUM!</v>
      </c>
    </row>
    <row r="30" spans="1:36" s="287" customFormat="1" ht="13.35" customHeight="1" x14ac:dyDescent="0.25">
      <c r="A30" s="302">
        <f t="shared" si="10"/>
        <v>25</v>
      </c>
      <c r="B30" s="140" t="s">
        <v>147</v>
      </c>
      <c r="C30" s="141" t="s">
        <v>60</v>
      </c>
      <c r="D30" s="142" t="s">
        <v>56</v>
      </c>
      <c r="E30" s="132">
        <v>3951</v>
      </c>
      <c r="F30" s="140" t="s">
        <v>148</v>
      </c>
      <c r="G30" s="167" t="s">
        <v>149</v>
      </c>
      <c r="H30" s="133" t="s">
        <v>179</v>
      </c>
      <c r="I30" s="304">
        <f>IF(ISNA(VLOOKUP($E30,[1]Vår_1!$E$6:$N$48, 10, FALSE)) = TRUE, 1.5, VLOOKUP($E30,[1]Vår_1!$E$6:$N$48, 10, FALSE))</f>
        <v>1.5</v>
      </c>
      <c r="J30" s="304">
        <f>IF(ISNA(VLOOKUP($E30,[1]Vår_2!$E$6:$N$43, 10, FALSE)) = TRUE, 1.5, VLOOKUP($E30,[1]Vår_2!$E$6:$N$43, 10, FALSE))</f>
        <v>1.5</v>
      </c>
      <c r="K30" s="304"/>
      <c r="L30" s="304"/>
      <c r="M30" s="304"/>
      <c r="N30" s="304"/>
      <c r="O30" s="304"/>
      <c r="P30" s="304"/>
      <c r="Q30" s="305"/>
      <c r="R30" s="304"/>
      <c r="S30" s="304"/>
      <c r="T30" s="304"/>
      <c r="U30" s="304"/>
      <c r="V30" s="304"/>
      <c r="W30" s="304"/>
      <c r="X30" s="304"/>
      <c r="Y30" s="304"/>
      <c r="Z30" s="306">
        <f t="shared" si="0"/>
        <v>3</v>
      </c>
      <c r="AB30" s="306">
        <f t="shared" si="1"/>
        <v>1.5</v>
      </c>
      <c r="AC30" s="306">
        <f t="shared" si="2"/>
        <v>1.5</v>
      </c>
      <c r="AD30" s="306" t="e">
        <f t="shared" si="3"/>
        <v>#NUM!</v>
      </c>
      <c r="AE30" s="306" t="e">
        <f t="shared" si="4"/>
        <v>#NUM!</v>
      </c>
      <c r="AF30" s="306" t="e">
        <f t="shared" si="5"/>
        <v>#NUM!</v>
      </c>
      <c r="AG30" s="306" t="e">
        <f t="shared" si="6"/>
        <v>#NUM!</v>
      </c>
      <c r="AH30" s="306" t="e">
        <f t="shared" si="7"/>
        <v>#NUM!</v>
      </c>
      <c r="AI30" s="307" t="e">
        <f t="shared" si="8"/>
        <v>#NUM!</v>
      </c>
      <c r="AJ30" s="308" t="e">
        <f t="shared" si="9"/>
        <v>#NUM!</v>
      </c>
    </row>
    <row r="31" spans="1:36" s="287" customFormat="1" ht="13.35" customHeight="1" x14ac:dyDescent="0.25">
      <c r="A31" s="302">
        <f t="shared" si="10"/>
        <v>26</v>
      </c>
      <c r="B31" s="140" t="s">
        <v>117</v>
      </c>
      <c r="C31" s="141" t="s">
        <v>55</v>
      </c>
      <c r="D31" s="142" t="s">
        <v>56</v>
      </c>
      <c r="E31" s="132">
        <v>9340</v>
      </c>
      <c r="F31" s="217" t="s">
        <v>118</v>
      </c>
      <c r="G31" s="218" t="s">
        <v>119</v>
      </c>
      <c r="H31" s="92" t="s">
        <v>180</v>
      </c>
      <c r="I31" s="304">
        <f>IF(ISNA(VLOOKUP($E31,[1]Vår_1!$E$6:$N$48, 10, FALSE)) = TRUE, 1.5, VLOOKUP($E31,[1]Vår_1!$E$6:$N$48, 10, FALSE))</f>
        <v>1.5</v>
      </c>
      <c r="J31" s="304">
        <f>IF(ISNA(VLOOKUP($E31,[1]Vår_2!$E$6:$N$43, 10, FALSE)) = TRUE, 1.5, VLOOKUP($E31,[1]Vår_2!$E$6:$N$43, 10, FALSE))</f>
        <v>1.5</v>
      </c>
      <c r="K31" s="304"/>
      <c r="L31" s="304"/>
      <c r="M31" s="304"/>
      <c r="N31" s="304"/>
      <c r="O31" s="304"/>
      <c r="P31" s="304"/>
      <c r="Q31" s="305"/>
      <c r="R31" s="304"/>
      <c r="S31" s="304"/>
      <c r="T31" s="304"/>
      <c r="U31" s="304"/>
      <c r="V31" s="304"/>
      <c r="W31" s="304"/>
      <c r="X31" s="304"/>
      <c r="Y31" s="304"/>
      <c r="Z31" s="306">
        <f t="shared" si="0"/>
        <v>3</v>
      </c>
      <c r="AB31" s="306">
        <f t="shared" si="1"/>
        <v>1.5</v>
      </c>
      <c r="AC31" s="306">
        <f t="shared" si="2"/>
        <v>1.5</v>
      </c>
      <c r="AD31" s="306" t="e">
        <f t="shared" si="3"/>
        <v>#NUM!</v>
      </c>
      <c r="AE31" s="306" t="e">
        <f t="shared" si="4"/>
        <v>#NUM!</v>
      </c>
      <c r="AF31" s="306" t="e">
        <f t="shared" si="5"/>
        <v>#NUM!</v>
      </c>
      <c r="AG31" s="306" t="e">
        <f t="shared" si="6"/>
        <v>#NUM!</v>
      </c>
      <c r="AH31" s="306" t="e">
        <f t="shared" si="7"/>
        <v>#NUM!</v>
      </c>
      <c r="AI31" s="307" t="e">
        <f t="shared" si="8"/>
        <v>#NUM!</v>
      </c>
      <c r="AJ31" s="308" t="e">
        <f t="shared" si="9"/>
        <v>#NUM!</v>
      </c>
    </row>
    <row r="32" spans="1:36" s="287" customFormat="1" ht="13.35" customHeight="1" x14ac:dyDescent="0.25">
      <c r="A32" s="302">
        <f t="shared" si="10"/>
        <v>27</v>
      </c>
      <c r="B32" s="223" t="s">
        <v>128</v>
      </c>
      <c r="C32" s="224" t="s">
        <v>55</v>
      </c>
      <c r="D32" s="225" t="s">
        <v>56</v>
      </c>
      <c r="E32" s="226">
        <v>11541</v>
      </c>
      <c r="F32" s="223" t="s">
        <v>129</v>
      </c>
      <c r="G32" s="227" t="s">
        <v>130</v>
      </c>
      <c r="H32" s="92" t="s">
        <v>180</v>
      </c>
      <c r="I32" s="304">
        <f>IF(ISNA(VLOOKUP($E32,[1]Vår_1!$E$6:$N$48, 10, FALSE)) = TRUE, 1.5, VLOOKUP($E32,[1]Vår_1!$E$6:$N$48, 10, FALSE))</f>
        <v>1.5</v>
      </c>
      <c r="J32" s="304">
        <f>IF(ISNA(VLOOKUP($E32,[1]Vår_2!$E$6:$N$43, 10, FALSE)) = TRUE, 1.5, VLOOKUP($E32,[1]Vår_2!$E$6:$N$43, 10, FALSE))</f>
        <v>1.5</v>
      </c>
      <c r="K32" s="304"/>
      <c r="L32" s="304"/>
      <c r="M32" s="304"/>
      <c r="N32" s="304"/>
      <c r="O32" s="304"/>
      <c r="P32" s="304"/>
      <c r="Q32" s="305"/>
      <c r="R32" s="304"/>
      <c r="S32" s="304"/>
      <c r="T32" s="304"/>
      <c r="U32" s="304"/>
      <c r="V32" s="304"/>
      <c r="W32" s="304"/>
      <c r="X32" s="304"/>
      <c r="Y32" s="304"/>
      <c r="Z32" s="306">
        <f t="shared" si="0"/>
        <v>3</v>
      </c>
      <c r="AB32" s="306">
        <f t="shared" si="1"/>
        <v>1.5</v>
      </c>
      <c r="AC32" s="306">
        <f t="shared" si="2"/>
        <v>1.5</v>
      </c>
      <c r="AD32" s="306" t="e">
        <f t="shared" si="3"/>
        <v>#NUM!</v>
      </c>
      <c r="AE32" s="306" t="e">
        <f t="shared" si="4"/>
        <v>#NUM!</v>
      </c>
      <c r="AF32" s="306" t="e">
        <f t="shared" si="5"/>
        <v>#NUM!</v>
      </c>
      <c r="AG32" s="306" t="e">
        <f t="shared" si="6"/>
        <v>#NUM!</v>
      </c>
      <c r="AH32" s="306" t="e">
        <f t="shared" si="7"/>
        <v>#NUM!</v>
      </c>
      <c r="AI32" s="307" t="e">
        <f t="shared" si="8"/>
        <v>#NUM!</v>
      </c>
      <c r="AJ32" s="308" t="e">
        <f t="shared" si="9"/>
        <v>#NUM!</v>
      </c>
    </row>
    <row r="33" spans="1:36" ht="14.4" x14ac:dyDescent="0.3">
      <c r="A33" s="302">
        <f t="shared" si="10"/>
        <v>28</v>
      </c>
      <c r="B33" s="317" t="s">
        <v>141</v>
      </c>
      <c r="C33" s="131" t="s">
        <v>60</v>
      </c>
      <c r="D33" s="112" t="s">
        <v>56</v>
      </c>
      <c r="E33" s="113">
        <v>13724</v>
      </c>
      <c r="F33" s="114" t="s">
        <v>142</v>
      </c>
      <c r="G33" s="165" t="s">
        <v>143</v>
      </c>
      <c r="H33" s="133" t="s">
        <v>179</v>
      </c>
      <c r="I33" s="304">
        <f>IF(ISNA(VLOOKUP($E33,[1]Vår_1!$E$6:$N$48, 10, FALSE)) = TRUE, 1.5, VLOOKUP($E33,[1]Vår_1!$E$6:$N$48, 10, FALSE))</f>
        <v>1.5</v>
      </c>
      <c r="J33" s="304">
        <f>IF(ISNA(VLOOKUP($E33,[1]Vår_2!$E$6:$N$43, 10, FALSE)) = TRUE, 1.5, VLOOKUP($E33,[1]Vår_2!$E$6:$N$43, 10, FALSE))</f>
        <v>1.5</v>
      </c>
      <c r="K33" s="304"/>
      <c r="L33" s="304"/>
      <c r="M33" s="304"/>
      <c r="N33" s="304"/>
      <c r="O33" s="304"/>
      <c r="P33" s="304"/>
      <c r="Q33" s="305"/>
      <c r="R33" s="304"/>
      <c r="S33" s="304"/>
      <c r="T33" s="304"/>
      <c r="U33" s="304"/>
      <c r="V33" s="304"/>
      <c r="W33" s="304"/>
      <c r="X33" s="304"/>
      <c r="Y33" s="304"/>
      <c r="Z33" s="306">
        <f t="shared" si="0"/>
        <v>3</v>
      </c>
      <c r="AA33" s="287"/>
      <c r="AB33" s="306">
        <f t="shared" si="1"/>
        <v>1.5</v>
      </c>
      <c r="AC33" s="306">
        <f t="shared" si="2"/>
        <v>1.5</v>
      </c>
      <c r="AD33" s="306" t="e">
        <f t="shared" si="3"/>
        <v>#NUM!</v>
      </c>
      <c r="AE33" s="306" t="e">
        <f t="shared" si="4"/>
        <v>#NUM!</v>
      </c>
      <c r="AF33" s="306" t="e">
        <f t="shared" si="5"/>
        <v>#NUM!</v>
      </c>
      <c r="AG33" s="306" t="e">
        <f t="shared" si="6"/>
        <v>#NUM!</v>
      </c>
      <c r="AH33" s="306" t="e">
        <f t="shared" si="7"/>
        <v>#NUM!</v>
      </c>
      <c r="AI33" s="307" t="e">
        <f t="shared" si="8"/>
        <v>#NUM!</v>
      </c>
      <c r="AJ33" s="308" t="e">
        <f t="shared" si="9"/>
        <v>#NUM!</v>
      </c>
    </row>
    <row r="34" spans="1:36" ht="14.4" x14ac:dyDescent="0.3">
      <c r="A34" s="302">
        <f t="shared" si="10"/>
        <v>29</v>
      </c>
      <c r="B34" s="110" t="s">
        <v>150</v>
      </c>
      <c r="C34" s="111" t="s">
        <v>55</v>
      </c>
      <c r="D34" s="162" t="s">
        <v>56</v>
      </c>
      <c r="E34" s="111">
        <v>14069</v>
      </c>
      <c r="F34" s="163" t="s">
        <v>181</v>
      </c>
      <c r="G34" s="115" t="s">
        <v>152</v>
      </c>
      <c r="H34" s="133" t="s">
        <v>179</v>
      </c>
      <c r="I34" s="304">
        <f>IF(ISNA(VLOOKUP($E34,[1]Vår_1!$E$6:$N$48, 10, FALSE)) = TRUE, 1.5, VLOOKUP($E34,[1]Vår_1!$E$6:$N$48, 10, FALSE))</f>
        <v>1.5</v>
      </c>
      <c r="J34" s="304">
        <f>IF(ISNA(VLOOKUP($E34,[1]Vår_2!$E$6:$N$43, 10, FALSE)) = TRUE, 1.5, VLOOKUP($E34,[1]Vår_2!$E$6:$N$43, 10, FALSE))</f>
        <v>1.5</v>
      </c>
      <c r="K34" s="304"/>
      <c r="L34" s="304"/>
      <c r="M34" s="304"/>
      <c r="N34" s="304"/>
      <c r="O34" s="304"/>
      <c r="P34" s="304"/>
      <c r="Q34" s="305"/>
      <c r="R34" s="304"/>
      <c r="S34" s="304"/>
      <c r="T34" s="304"/>
      <c r="U34" s="304"/>
      <c r="V34" s="304"/>
      <c r="W34" s="304"/>
      <c r="X34" s="304"/>
      <c r="Y34" s="304"/>
      <c r="Z34" s="306">
        <f t="shared" si="0"/>
        <v>3</v>
      </c>
      <c r="AA34" s="287"/>
      <c r="AB34" s="306">
        <f t="shared" si="1"/>
        <v>1.5</v>
      </c>
      <c r="AC34" s="306">
        <f t="shared" si="2"/>
        <v>1.5</v>
      </c>
      <c r="AD34" s="306" t="e">
        <f t="shared" si="3"/>
        <v>#NUM!</v>
      </c>
      <c r="AE34" s="306" t="e">
        <f t="shared" si="4"/>
        <v>#NUM!</v>
      </c>
      <c r="AF34" s="306" t="e">
        <f t="shared" si="5"/>
        <v>#NUM!</v>
      </c>
      <c r="AG34" s="306" t="e">
        <f t="shared" si="6"/>
        <v>#NUM!</v>
      </c>
      <c r="AH34" s="306" t="e">
        <f t="shared" si="7"/>
        <v>#NUM!</v>
      </c>
      <c r="AI34" s="307" t="e">
        <f t="shared" si="8"/>
        <v>#NUM!</v>
      </c>
      <c r="AJ34" s="308" t="e">
        <f t="shared" si="9"/>
        <v>#NUM!</v>
      </c>
    </row>
    <row r="35" spans="1:36" ht="14.4" x14ac:dyDescent="0.3">
      <c r="A35" s="302">
        <f t="shared" si="10"/>
        <v>30</v>
      </c>
      <c r="B35" s="114" t="s">
        <v>121</v>
      </c>
      <c r="C35" s="131" t="s">
        <v>122</v>
      </c>
      <c r="D35" s="112" t="s">
        <v>56</v>
      </c>
      <c r="E35" s="113">
        <v>15179</v>
      </c>
      <c r="F35" s="114" t="s">
        <v>123</v>
      </c>
      <c r="G35" s="115" t="s">
        <v>124</v>
      </c>
      <c r="H35" s="92" t="s">
        <v>180</v>
      </c>
      <c r="I35" s="304">
        <f>IF(ISNA(VLOOKUP($E35,[1]Vår_1!$E$6:$N$48, 10, FALSE)) = TRUE, 1.5, VLOOKUP($E35,[1]Vår_1!$E$6:$N$48, 10, FALSE))</f>
        <v>1.5</v>
      </c>
      <c r="J35" s="304">
        <f>IF(ISNA(VLOOKUP($E35,[1]Vår_2!$E$6:$N$43, 10, FALSE)) = TRUE, 1.5, VLOOKUP($E35,[1]Vår_2!$E$6:$N$43, 10, FALSE))</f>
        <v>1.5</v>
      </c>
      <c r="K35" s="304"/>
      <c r="L35" s="304"/>
      <c r="M35" s="304"/>
      <c r="N35" s="304"/>
      <c r="O35" s="304"/>
      <c r="P35" s="304"/>
      <c r="Q35" s="305"/>
      <c r="R35" s="304"/>
      <c r="S35" s="304"/>
      <c r="T35" s="304"/>
      <c r="U35" s="304"/>
      <c r="V35" s="304"/>
      <c r="W35" s="304"/>
      <c r="X35" s="304"/>
      <c r="Y35" s="304"/>
      <c r="Z35" s="306">
        <f t="shared" si="0"/>
        <v>3</v>
      </c>
      <c r="AA35" s="287"/>
      <c r="AB35" s="306">
        <f t="shared" si="1"/>
        <v>1.5</v>
      </c>
      <c r="AC35" s="306">
        <f t="shared" si="2"/>
        <v>1.5</v>
      </c>
      <c r="AD35" s="306" t="e">
        <f t="shared" si="3"/>
        <v>#NUM!</v>
      </c>
      <c r="AE35" s="306" t="e">
        <f t="shared" si="4"/>
        <v>#NUM!</v>
      </c>
      <c r="AF35" s="306" t="e">
        <f t="shared" si="5"/>
        <v>#NUM!</v>
      </c>
      <c r="AG35" s="306" t="e">
        <f t="shared" si="6"/>
        <v>#NUM!</v>
      </c>
      <c r="AH35" s="306" t="e">
        <f t="shared" si="7"/>
        <v>#NUM!</v>
      </c>
      <c r="AI35" s="307" t="e">
        <f t="shared" si="8"/>
        <v>#NUM!</v>
      </c>
      <c r="AJ35" s="308" t="e">
        <f t="shared" si="9"/>
        <v>#NUM!</v>
      </c>
    </row>
    <row r="36" spans="1:36" ht="14.4" x14ac:dyDescent="0.3">
      <c r="A36" s="302">
        <f t="shared" si="10"/>
        <v>31</v>
      </c>
      <c r="B36" s="168" t="s">
        <v>144</v>
      </c>
      <c r="C36" s="131" t="s">
        <v>60</v>
      </c>
      <c r="D36" s="112" t="s">
        <v>56</v>
      </c>
      <c r="E36" s="113">
        <v>10324</v>
      </c>
      <c r="F36" s="114" t="s">
        <v>145</v>
      </c>
      <c r="G36" s="115" t="s">
        <v>146</v>
      </c>
      <c r="H36" s="133" t="s">
        <v>179</v>
      </c>
      <c r="I36" s="304">
        <f>IF(ISNA(VLOOKUP($E36,[1]Vår_1!$E$6:$N$48, 10, FALSE)) = TRUE, 1.5, VLOOKUP($E36,[1]Vår_1!$E$6:$N$48, 10, FALSE))</f>
        <v>1.5</v>
      </c>
      <c r="J36" s="304">
        <f>IF(ISNA(VLOOKUP($E36,[1]Vår_2!$E$6:$N$43, 10, FALSE)) = TRUE, 1.5, VLOOKUP($E36,[1]Vår_2!$E$6:$N$43, 10, FALSE))</f>
        <v>1.5</v>
      </c>
      <c r="K36" s="304"/>
      <c r="L36" s="304"/>
      <c r="M36" s="304"/>
      <c r="N36" s="304"/>
      <c r="O36" s="304"/>
      <c r="P36" s="304"/>
      <c r="Q36" s="305"/>
      <c r="R36" s="304"/>
      <c r="S36" s="304"/>
      <c r="T36" s="304"/>
      <c r="U36" s="304"/>
      <c r="V36" s="304"/>
      <c r="W36" s="304"/>
      <c r="X36" s="304"/>
      <c r="Y36" s="304"/>
      <c r="Z36" s="306">
        <f t="shared" si="0"/>
        <v>3</v>
      </c>
      <c r="AA36" s="287"/>
      <c r="AB36" s="306">
        <f t="shared" si="1"/>
        <v>1.5</v>
      </c>
      <c r="AC36" s="306">
        <f t="shared" si="2"/>
        <v>1.5</v>
      </c>
      <c r="AD36" s="306" t="e">
        <f t="shared" si="3"/>
        <v>#NUM!</v>
      </c>
      <c r="AE36" s="306" t="e">
        <f t="shared" si="4"/>
        <v>#NUM!</v>
      </c>
      <c r="AF36" s="306" t="e">
        <f t="shared" si="5"/>
        <v>#NUM!</v>
      </c>
      <c r="AG36" s="306" t="e">
        <f t="shared" si="6"/>
        <v>#NUM!</v>
      </c>
      <c r="AH36" s="306" t="e">
        <f t="shared" si="7"/>
        <v>#NUM!</v>
      </c>
      <c r="AI36" s="307" t="e">
        <f t="shared" si="8"/>
        <v>#NUM!</v>
      </c>
      <c r="AJ36" s="308" t="e">
        <f t="shared" si="9"/>
        <v>#NUM!</v>
      </c>
    </row>
    <row r="37" spans="1:36" ht="14.4" x14ac:dyDescent="0.3">
      <c r="A37" s="302">
        <f t="shared" si="10"/>
        <v>32</v>
      </c>
      <c r="B37" s="140" t="s">
        <v>153</v>
      </c>
      <c r="C37" s="141" t="s">
        <v>55</v>
      </c>
      <c r="D37" s="142" t="s">
        <v>56</v>
      </c>
      <c r="E37" s="255">
        <v>4444</v>
      </c>
      <c r="F37" s="256" t="s">
        <v>154</v>
      </c>
      <c r="G37" s="167" t="s">
        <v>155</v>
      </c>
      <c r="H37" s="92" t="s">
        <v>180</v>
      </c>
      <c r="I37" s="304">
        <f>IF(ISNA(VLOOKUP($E37,[1]Vår_1!$E$6:$N$48, 10, FALSE)) = TRUE, 1.5, VLOOKUP($E37,[1]Vår_1!$E$6:$N$48, 10, FALSE))</f>
        <v>1.5</v>
      </c>
      <c r="J37" s="304">
        <f>IF(ISNA(VLOOKUP($E37,[1]Vår_2!$E$6:$N$43, 10, FALSE)) = TRUE, 1.5, VLOOKUP($E37,[1]Vår_2!$E$6:$N$43, 10, FALSE))</f>
        <v>1.5</v>
      </c>
      <c r="K37" s="304"/>
      <c r="L37" s="304"/>
      <c r="M37" s="304"/>
      <c r="N37" s="304"/>
      <c r="O37" s="304"/>
      <c r="P37" s="304"/>
      <c r="Q37" s="305"/>
      <c r="R37" s="304"/>
      <c r="S37" s="304"/>
      <c r="T37" s="304"/>
      <c r="U37" s="304"/>
      <c r="V37" s="304"/>
      <c r="W37" s="304"/>
      <c r="X37" s="304"/>
      <c r="Y37" s="304"/>
      <c r="Z37" s="306">
        <f t="shared" si="0"/>
        <v>3</v>
      </c>
      <c r="AA37" s="287"/>
      <c r="AB37" s="306">
        <f t="shared" si="1"/>
        <v>1.5</v>
      </c>
      <c r="AC37" s="306">
        <f t="shared" si="2"/>
        <v>1.5</v>
      </c>
      <c r="AD37" s="306" t="e">
        <f t="shared" si="3"/>
        <v>#NUM!</v>
      </c>
      <c r="AE37" s="306" t="e">
        <f t="shared" si="4"/>
        <v>#NUM!</v>
      </c>
      <c r="AF37" s="306" t="e">
        <f t="shared" si="5"/>
        <v>#NUM!</v>
      </c>
      <c r="AG37" s="306" t="e">
        <f t="shared" si="6"/>
        <v>#NUM!</v>
      </c>
      <c r="AH37" s="306" t="e">
        <f t="shared" si="7"/>
        <v>#NUM!</v>
      </c>
      <c r="AI37" s="307" t="e">
        <f t="shared" si="8"/>
        <v>#NUM!</v>
      </c>
      <c r="AJ37" s="308" t="e">
        <f t="shared" si="9"/>
        <v>#NUM!</v>
      </c>
    </row>
    <row r="38" spans="1:36" ht="14.4" x14ac:dyDescent="0.3">
      <c r="A38" s="302"/>
      <c r="B38" s="85"/>
      <c r="C38" s="86"/>
      <c r="D38" s="87"/>
      <c r="E38" s="132"/>
      <c r="F38" s="85"/>
      <c r="G38" s="89"/>
      <c r="H38" s="92"/>
      <c r="I38" s="304"/>
      <c r="J38" s="304"/>
      <c r="K38" s="304"/>
      <c r="L38" s="304"/>
      <c r="M38" s="304"/>
      <c r="N38" s="304"/>
      <c r="O38" s="304"/>
      <c r="P38" s="304"/>
      <c r="Q38" s="305"/>
      <c r="R38" s="304"/>
      <c r="S38" s="304"/>
      <c r="T38" s="304"/>
      <c r="U38" s="304"/>
      <c r="V38" s="304"/>
      <c r="W38" s="304"/>
      <c r="X38" s="304"/>
      <c r="Y38" s="304"/>
      <c r="Z38" s="306"/>
      <c r="AA38" s="287"/>
      <c r="AB38" s="306" t="e">
        <f t="shared" si="1"/>
        <v>#NUM!</v>
      </c>
      <c r="AC38" s="306" t="e">
        <f t="shared" si="2"/>
        <v>#NUM!</v>
      </c>
      <c r="AD38" s="306" t="e">
        <f t="shared" si="3"/>
        <v>#NUM!</v>
      </c>
      <c r="AE38" s="306" t="e">
        <f t="shared" si="4"/>
        <v>#NUM!</v>
      </c>
      <c r="AF38" s="306" t="e">
        <f t="shared" si="5"/>
        <v>#NUM!</v>
      </c>
      <c r="AG38" s="306" t="e">
        <f t="shared" si="6"/>
        <v>#NUM!</v>
      </c>
      <c r="AH38" s="306" t="e">
        <f t="shared" si="7"/>
        <v>#NUM!</v>
      </c>
      <c r="AI38" s="307" t="e">
        <f t="shared" si="8"/>
        <v>#NUM!</v>
      </c>
      <c r="AJ38" s="308" t="e">
        <f t="shared" si="9"/>
        <v>#NUM!</v>
      </c>
    </row>
    <row r="39" spans="1:36" s="130" customFormat="1" ht="13.2" x14ac:dyDescent="0.25">
      <c r="A39" s="302"/>
      <c r="B39" s="223"/>
      <c r="C39" s="224"/>
      <c r="D39" s="225"/>
      <c r="E39" s="226"/>
      <c r="F39" s="223"/>
      <c r="G39" s="318"/>
      <c r="H39" s="319"/>
      <c r="I39" s="304"/>
      <c r="J39" s="304"/>
      <c r="K39" s="304"/>
      <c r="L39" s="304"/>
      <c r="M39" s="304"/>
      <c r="N39" s="304"/>
      <c r="O39" s="304"/>
      <c r="P39" s="304"/>
      <c r="Q39" s="305"/>
      <c r="R39" s="304"/>
      <c r="S39" s="304"/>
      <c r="T39" s="304"/>
      <c r="U39" s="304"/>
      <c r="V39" s="304"/>
      <c r="W39" s="304"/>
      <c r="X39" s="304"/>
      <c r="Y39" s="304"/>
      <c r="Z39" s="306"/>
      <c r="AA39" s="287"/>
      <c r="AB39" s="306" t="e">
        <f t="shared" si="1"/>
        <v>#NUM!</v>
      </c>
      <c r="AC39" s="306" t="e">
        <f t="shared" si="2"/>
        <v>#NUM!</v>
      </c>
      <c r="AD39" s="306" t="e">
        <f t="shared" si="3"/>
        <v>#NUM!</v>
      </c>
      <c r="AE39" s="306" t="e">
        <f t="shared" si="4"/>
        <v>#NUM!</v>
      </c>
      <c r="AF39" s="306" t="e">
        <f t="shared" si="5"/>
        <v>#NUM!</v>
      </c>
      <c r="AG39" s="306" t="e">
        <f t="shared" si="6"/>
        <v>#NUM!</v>
      </c>
      <c r="AH39" s="306" t="e">
        <f t="shared" si="7"/>
        <v>#NUM!</v>
      </c>
      <c r="AI39" s="307" t="e">
        <f t="shared" si="8"/>
        <v>#NUM!</v>
      </c>
      <c r="AJ39" s="308" t="e">
        <f t="shared" si="9"/>
        <v>#NUM!</v>
      </c>
    </row>
    <row r="40" spans="1:36" ht="14.4" x14ac:dyDescent="0.3">
      <c r="A40" s="302"/>
      <c r="B40" s="140"/>
      <c r="C40" s="141"/>
      <c r="D40" s="142"/>
      <c r="E40" s="132"/>
      <c r="F40" s="140"/>
      <c r="G40" s="167"/>
      <c r="H40" s="133"/>
      <c r="I40" s="304"/>
      <c r="J40" s="304"/>
      <c r="K40" s="304"/>
      <c r="L40" s="304"/>
      <c r="M40" s="304"/>
      <c r="N40" s="304"/>
      <c r="O40" s="304"/>
      <c r="P40" s="304"/>
      <c r="Q40" s="305"/>
      <c r="R40" s="304"/>
      <c r="S40" s="304"/>
      <c r="T40" s="304"/>
      <c r="U40" s="304"/>
      <c r="V40" s="304"/>
      <c r="W40" s="304"/>
      <c r="X40" s="304"/>
      <c r="Y40" s="304"/>
      <c r="Z40" s="306"/>
      <c r="AA40" s="287"/>
      <c r="AB40" s="306" t="e">
        <f t="shared" si="1"/>
        <v>#NUM!</v>
      </c>
      <c r="AC40" s="306" t="e">
        <f t="shared" si="2"/>
        <v>#NUM!</v>
      </c>
      <c r="AD40" s="306" t="e">
        <f t="shared" si="3"/>
        <v>#NUM!</v>
      </c>
      <c r="AE40" s="306" t="e">
        <f t="shared" si="4"/>
        <v>#NUM!</v>
      </c>
      <c r="AF40" s="306" t="e">
        <f t="shared" si="5"/>
        <v>#NUM!</v>
      </c>
      <c r="AG40" s="306" t="e">
        <f t="shared" si="6"/>
        <v>#NUM!</v>
      </c>
      <c r="AH40" s="306" t="e">
        <f t="shared" si="7"/>
        <v>#NUM!</v>
      </c>
      <c r="AI40" s="307" t="e">
        <f t="shared" si="8"/>
        <v>#NUM!</v>
      </c>
      <c r="AJ40" s="308" t="e">
        <f t="shared" si="9"/>
        <v>#NUM!</v>
      </c>
    </row>
    <row r="41" spans="1:36" ht="14.4" x14ac:dyDescent="0.3">
      <c r="A41" s="302"/>
      <c r="B41" s="114"/>
      <c r="C41" s="131"/>
      <c r="D41" s="112"/>
      <c r="E41" s="113"/>
      <c r="F41" s="110"/>
      <c r="G41" s="320"/>
      <c r="H41" s="92"/>
      <c r="I41" s="304"/>
      <c r="J41" s="304"/>
      <c r="K41" s="304"/>
      <c r="L41" s="304"/>
      <c r="M41" s="304"/>
      <c r="N41" s="304"/>
      <c r="O41" s="304"/>
      <c r="P41" s="304"/>
      <c r="Q41" s="305"/>
      <c r="R41" s="304"/>
      <c r="S41" s="304"/>
      <c r="T41" s="304"/>
      <c r="U41" s="304"/>
      <c r="V41" s="304"/>
      <c r="W41" s="304"/>
      <c r="X41" s="304"/>
      <c r="Y41" s="304"/>
      <c r="Z41" s="306"/>
      <c r="AA41" s="287"/>
      <c r="AB41" s="306" t="e">
        <f t="shared" si="1"/>
        <v>#NUM!</v>
      </c>
      <c r="AC41" s="306" t="e">
        <f t="shared" si="2"/>
        <v>#NUM!</v>
      </c>
      <c r="AD41" s="306" t="e">
        <f t="shared" si="3"/>
        <v>#NUM!</v>
      </c>
      <c r="AE41" s="306" t="e">
        <f t="shared" si="4"/>
        <v>#NUM!</v>
      </c>
      <c r="AF41" s="306" t="e">
        <f t="shared" si="5"/>
        <v>#NUM!</v>
      </c>
      <c r="AG41" s="306" t="e">
        <f t="shared" si="6"/>
        <v>#NUM!</v>
      </c>
      <c r="AH41" s="306" t="e">
        <f t="shared" si="7"/>
        <v>#NUM!</v>
      </c>
      <c r="AI41" s="307" t="e">
        <f t="shared" si="8"/>
        <v>#NUM!</v>
      </c>
      <c r="AJ41" s="308" t="e">
        <f t="shared" si="9"/>
        <v>#NUM!</v>
      </c>
    </row>
    <row r="42" spans="1:36" ht="14.4" x14ac:dyDescent="0.3">
      <c r="A42" s="302"/>
      <c r="B42" s="168"/>
      <c r="C42" s="131"/>
      <c r="D42" s="112"/>
      <c r="E42" s="113"/>
      <c r="F42" s="114"/>
      <c r="G42" s="115"/>
      <c r="H42" s="133"/>
      <c r="I42" s="304"/>
      <c r="J42" s="304"/>
      <c r="K42" s="304"/>
      <c r="L42" s="304"/>
      <c r="M42" s="304"/>
      <c r="N42" s="304"/>
      <c r="O42" s="304"/>
      <c r="P42" s="304"/>
      <c r="Q42" s="305"/>
      <c r="R42" s="304"/>
      <c r="S42" s="304"/>
      <c r="T42" s="304"/>
      <c r="U42" s="304"/>
      <c r="V42" s="304"/>
      <c r="W42" s="304"/>
      <c r="X42" s="304"/>
      <c r="Y42" s="304"/>
      <c r="Z42" s="306"/>
      <c r="AA42" s="287"/>
      <c r="AB42" s="306" t="e">
        <f t="shared" si="1"/>
        <v>#NUM!</v>
      </c>
      <c r="AC42" s="306" t="e">
        <f t="shared" si="2"/>
        <v>#NUM!</v>
      </c>
      <c r="AD42" s="306" t="e">
        <f t="shared" si="3"/>
        <v>#NUM!</v>
      </c>
      <c r="AE42" s="306" t="e">
        <f t="shared" si="4"/>
        <v>#NUM!</v>
      </c>
      <c r="AF42" s="306" t="e">
        <f t="shared" si="5"/>
        <v>#NUM!</v>
      </c>
      <c r="AG42" s="306" t="e">
        <f t="shared" si="6"/>
        <v>#NUM!</v>
      </c>
      <c r="AH42" s="306" t="e">
        <f t="shared" si="7"/>
        <v>#NUM!</v>
      </c>
      <c r="AI42" s="307" t="e">
        <f t="shared" si="8"/>
        <v>#NUM!</v>
      </c>
      <c r="AJ42" s="308" t="e">
        <f t="shared" si="9"/>
        <v>#NUM!</v>
      </c>
    </row>
    <row r="43" spans="1:36" ht="14.4" x14ac:dyDescent="0.3">
      <c r="A43" s="302"/>
      <c r="B43" s="114"/>
      <c r="C43" s="131"/>
      <c r="D43" s="112"/>
      <c r="E43" s="113"/>
      <c r="F43" s="114"/>
      <c r="G43" s="115"/>
      <c r="H43" s="92"/>
      <c r="I43" s="304"/>
      <c r="J43" s="304"/>
      <c r="K43" s="304"/>
      <c r="L43" s="304"/>
      <c r="M43" s="304"/>
      <c r="N43" s="304"/>
      <c r="O43" s="304"/>
      <c r="P43" s="304"/>
      <c r="Q43" s="305"/>
      <c r="R43" s="304"/>
      <c r="S43" s="304"/>
      <c r="T43" s="304"/>
      <c r="U43" s="304"/>
      <c r="V43" s="304"/>
      <c r="W43" s="304"/>
      <c r="X43" s="304"/>
      <c r="Y43" s="304"/>
      <c r="Z43" s="306"/>
      <c r="AA43" s="287"/>
      <c r="AB43" s="306" t="e">
        <f t="shared" si="1"/>
        <v>#NUM!</v>
      </c>
      <c r="AC43" s="306" t="e">
        <f t="shared" si="2"/>
        <v>#NUM!</v>
      </c>
      <c r="AD43" s="306" t="e">
        <f t="shared" si="3"/>
        <v>#NUM!</v>
      </c>
      <c r="AE43" s="306" t="e">
        <f t="shared" si="4"/>
        <v>#NUM!</v>
      </c>
      <c r="AF43" s="306" t="e">
        <f t="shared" si="5"/>
        <v>#NUM!</v>
      </c>
      <c r="AG43" s="306" t="e">
        <f t="shared" si="6"/>
        <v>#NUM!</v>
      </c>
      <c r="AH43" s="306" t="e">
        <f t="shared" si="7"/>
        <v>#NUM!</v>
      </c>
      <c r="AI43" s="307" t="e">
        <f t="shared" si="8"/>
        <v>#NUM!</v>
      </c>
      <c r="AJ43" s="308" t="e">
        <f t="shared" si="9"/>
        <v>#NUM!</v>
      </c>
    </row>
    <row r="44" spans="1:36" ht="14.4" x14ac:dyDescent="0.3">
      <c r="A44" s="302"/>
      <c r="B44" s="114"/>
      <c r="C44" s="131"/>
      <c r="D44" s="112"/>
      <c r="E44" s="113"/>
      <c r="F44" s="114"/>
      <c r="G44" s="165"/>
      <c r="H44" s="321"/>
      <c r="I44" s="304"/>
      <c r="J44" s="304"/>
      <c r="K44" s="304"/>
      <c r="L44" s="304"/>
      <c r="M44" s="304"/>
      <c r="N44" s="304"/>
      <c r="O44" s="304"/>
      <c r="P44" s="304"/>
      <c r="Q44" s="305"/>
      <c r="R44" s="304"/>
      <c r="S44" s="304"/>
      <c r="T44" s="304"/>
      <c r="U44" s="304"/>
      <c r="V44" s="304"/>
      <c r="W44" s="304"/>
      <c r="X44" s="304"/>
      <c r="Y44" s="304"/>
      <c r="Z44" s="306"/>
      <c r="AA44" s="287"/>
      <c r="AB44" s="306" t="e">
        <f t="shared" si="1"/>
        <v>#NUM!</v>
      </c>
      <c r="AC44" s="306" t="e">
        <f t="shared" si="2"/>
        <v>#NUM!</v>
      </c>
      <c r="AD44" s="306" t="e">
        <f t="shared" si="3"/>
        <v>#NUM!</v>
      </c>
      <c r="AE44" s="306" t="e">
        <f t="shared" si="4"/>
        <v>#NUM!</v>
      </c>
      <c r="AF44" s="306" t="e">
        <f t="shared" si="5"/>
        <v>#NUM!</v>
      </c>
      <c r="AG44" s="306" t="e">
        <f t="shared" si="6"/>
        <v>#NUM!</v>
      </c>
      <c r="AH44" s="306" t="e">
        <f t="shared" si="7"/>
        <v>#NUM!</v>
      </c>
      <c r="AI44" s="307" t="e">
        <f t="shared" si="8"/>
        <v>#NUM!</v>
      </c>
      <c r="AJ44" s="308" t="e">
        <f t="shared" si="9"/>
        <v>#NUM!</v>
      </c>
    </row>
    <row r="45" spans="1:36" ht="14.4" x14ac:dyDescent="0.3">
      <c r="A45" s="302"/>
      <c r="B45" s="110"/>
      <c r="C45" s="111"/>
      <c r="D45" s="112"/>
      <c r="E45" s="113"/>
      <c r="F45" s="114"/>
      <c r="G45" s="115"/>
      <c r="H45" s="319"/>
      <c r="I45" s="304"/>
      <c r="J45" s="304"/>
      <c r="K45" s="304"/>
      <c r="L45" s="304"/>
      <c r="M45" s="304"/>
      <c r="N45" s="304"/>
      <c r="O45" s="304"/>
      <c r="P45" s="304"/>
      <c r="Q45" s="305"/>
      <c r="R45" s="304"/>
      <c r="S45" s="304"/>
      <c r="T45" s="304"/>
      <c r="U45" s="304"/>
      <c r="V45" s="304"/>
      <c r="W45" s="304"/>
      <c r="X45" s="304"/>
      <c r="Y45" s="304"/>
      <c r="Z45" s="306"/>
      <c r="AA45" s="287"/>
      <c r="AB45" s="306" t="e">
        <f t="shared" si="1"/>
        <v>#NUM!</v>
      </c>
      <c r="AC45" s="306" t="e">
        <f t="shared" si="2"/>
        <v>#NUM!</v>
      </c>
      <c r="AD45" s="306" t="e">
        <f t="shared" si="3"/>
        <v>#NUM!</v>
      </c>
      <c r="AE45" s="306" t="e">
        <f t="shared" si="4"/>
        <v>#NUM!</v>
      </c>
      <c r="AF45" s="306" t="e">
        <f t="shared" si="5"/>
        <v>#NUM!</v>
      </c>
      <c r="AG45" s="306" t="e">
        <f t="shared" si="6"/>
        <v>#NUM!</v>
      </c>
      <c r="AH45" s="306" t="e">
        <f t="shared" si="7"/>
        <v>#NUM!</v>
      </c>
      <c r="AI45" s="307" t="e">
        <f t="shared" si="8"/>
        <v>#NUM!</v>
      </c>
      <c r="AJ45" s="308" t="e">
        <f t="shared" si="9"/>
        <v>#NUM!</v>
      </c>
    </row>
    <row r="46" spans="1:36" ht="14.4" x14ac:dyDescent="0.3">
      <c r="A46" s="302"/>
      <c r="B46" s="114"/>
      <c r="C46" s="131"/>
      <c r="D46" s="112"/>
      <c r="E46" s="113"/>
      <c r="F46" s="114"/>
      <c r="G46" s="165"/>
      <c r="H46" s="319"/>
      <c r="I46" s="304"/>
      <c r="J46" s="304"/>
      <c r="K46" s="304"/>
      <c r="L46" s="304"/>
      <c r="M46" s="304"/>
      <c r="N46" s="304"/>
      <c r="O46" s="304"/>
      <c r="P46" s="304"/>
      <c r="Q46" s="305"/>
      <c r="R46" s="304"/>
      <c r="S46" s="304"/>
      <c r="T46" s="304"/>
      <c r="U46" s="304"/>
      <c r="V46" s="304"/>
      <c r="W46" s="304"/>
      <c r="X46" s="304"/>
      <c r="Y46" s="304"/>
      <c r="Z46" s="306"/>
      <c r="AA46" s="287"/>
      <c r="AB46" s="306" t="e">
        <f t="shared" si="1"/>
        <v>#NUM!</v>
      </c>
      <c r="AC46" s="306" t="e">
        <f t="shared" si="2"/>
        <v>#NUM!</v>
      </c>
      <c r="AD46" s="306" t="e">
        <f t="shared" si="3"/>
        <v>#NUM!</v>
      </c>
      <c r="AE46" s="306" t="e">
        <f t="shared" si="4"/>
        <v>#NUM!</v>
      </c>
      <c r="AF46" s="306" t="e">
        <f t="shared" si="5"/>
        <v>#NUM!</v>
      </c>
      <c r="AG46" s="306" t="e">
        <f t="shared" si="6"/>
        <v>#NUM!</v>
      </c>
      <c r="AH46" s="306" t="e">
        <f t="shared" si="7"/>
        <v>#NUM!</v>
      </c>
      <c r="AI46" s="307" t="e">
        <f t="shared" si="8"/>
        <v>#NUM!</v>
      </c>
      <c r="AJ46" s="308" t="e">
        <f t="shared" si="9"/>
        <v>#NUM!</v>
      </c>
    </row>
    <row r="48" spans="1:36" ht="15" customHeight="1" x14ac:dyDescent="0.3">
      <c r="A48" s="287"/>
      <c r="B48" s="85"/>
      <c r="C48" s="86"/>
      <c r="D48" s="87"/>
      <c r="E48" s="88"/>
      <c r="F48" s="85"/>
      <c r="G48" s="322"/>
      <c r="H48" s="319"/>
      <c r="I48" s="304"/>
      <c r="J48" s="304"/>
      <c r="K48" s="304"/>
      <c r="L48" s="304"/>
      <c r="M48" s="304"/>
      <c r="N48" s="304"/>
      <c r="O48" s="304"/>
      <c r="P48" s="304"/>
      <c r="Q48" s="305"/>
      <c r="R48" s="304"/>
      <c r="S48" s="304"/>
      <c r="T48" s="304"/>
      <c r="U48" s="304"/>
      <c r="V48" s="304"/>
      <c r="W48" s="304"/>
      <c r="X48" s="304"/>
      <c r="Y48" s="304"/>
      <c r="Z48" s="306">
        <f>SUM(I48:Y48)</f>
        <v>0</v>
      </c>
      <c r="AA48" s="287"/>
      <c r="AB48" s="306" t="e">
        <f t="shared" ref="AB48" si="11">SMALL(I48:Y48,1)</f>
        <v>#NUM!</v>
      </c>
      <c r="AC48" s="306" t="e">
        <f t="shared" ref="AC48" si="12">SMALL(I48:Y48,2)</f>
        <v>#NUM!</v>
      </c>
      <c r="AD48" s="306" t="e">
        <f t="shared" ref="AD48" si="13">SMALL(I48:Y48,3)</f>
        <v>#NUM!</v>
      </c>
      <c r="AE48" s="306" t="e">
        <f t="shared" ref="AE48" si="14">SMALL(I48:Y48,4)</f>
        <v>#NUM!</v>
      </c>
      <c r="AF48" s="306" t="e">
        <f t="shared" ref="AF48" si="15">SMALL(I48:Y48,5)</f>
        <v>#NUM!</v>
      </c>
      <c r="AG48" s="306" t="e">
        <f t="shared" ref="AG48" si="16">SMALL(I48:Y48,6)</f>
        <v>#NUM!</v>
      </c>
      <c r="AH48" s="306" t="e">
        <f t="shared" ref="AH48" si="17">SMALL(I48:Y48,7)</f>
        <v>#NUM!</v>
      </c>
      <c r="AI48" s="307" t="e">
        <f t="shared" ref="AI48" si="18">SMALL(I48:Y48,8)</f>
        <v>#NUM!</v>
      </c>
      <c r="AJ48" s="308" t="e">
        <f t="shared" ref="AJ48" si="19">SUM(AB48:AI48)</f>
        <v>#NUM!</v>
      </c>
    </row>
    <row r="49" spans="1:36" ht="15" customHeight="1" x14ac:dyDescent="0.3">
      <c r="A49" s="287"/>
      <c r="B49" s="234"/>
      <c r="C49" s="323"/>
      <c r="D49" s="324"/>
      <c r="E49" s="325"/>
      <c r="F49" s="234"/>
      <c r="G49" s="234"/>
      <c r="H49" s="326"/>
      <c r="I49" s="283"/>
      <c r="J49" s="283"/>
      <c r="K49" s="283"/>
      <c r="L49" s="283"/>
      <c r="M49" s="283"/>
      <c r="N49" s="283"/>
      <c r="O49" s="283"/>
      <c r="P49" s="283"/>
      <c r="Q49" s="327"/>
      <c r="R49" s="283"/>
      <c r="S49" s="283"/>
      <c r="T49" s="283"/>
      <c r="U49" s="283"/>
      <c r="V49" s="283"/>
      <c r="W49" s="283"/>
      <c r="X49" s="283"/>
      <c r="Y49" s="283"/>
      <c r="Z49" s="328"/>
      <c r="AA49" s="287"/>
      <c r="AB49" s="328"/>
      <c r="AC49" s="328"/>
      <c r="AD49" s="328"/>
      <c r="AE49" s="328"/>
      <c r="AF49" s="328"/>
      <c r="AG49" s="328"/>
      <c r="AH49" s="328"/>
      <c r="AI49" s="328"/>
      <c r="AJ49" s="329"/>
    </row>
    <row r="50" spans="1:36" ht="15" customHeight="1" x14ac:dyDescent="0.3">
      <c r="A50" s="287"/>
      <c r="B50" s="234"/>
      <c r="C50" s="323"/>
      <c r="D50" s="324"/>
      <c r="E50" s="325"/>
      <c r="H50" s="330"/>
    </row>
    <row r="51" spans="1:36" ht="15" customHeight="1" x14ac:dyDescent="0.3">
      <c r="H51" s="330"/>
      <c r="Q51" s="331"/>
    </row>
    <row r="54" spans="1:36" ht="15" customHeight="1" x14ac:dyDescent="0.3">
      <c r="Q54" s="331"/>
    </row>
    <row r="56" spans="1:36" ht="15" customHeight="1" x14ac:dyDescent="0.3">
      <c r="Q56" s="331"/>
    </row>
    <row r="58" spans="1:36" ht="15" customHeight="1" x14ac:dyDescent="0.3">
      <c r="Q58" s="331"/>
    </row>
  </sheetData>
  <autoFilter ref="A5:AJ46" xr:uid="{EE37F727-8EDA-405C-9E5C-553863F99D5F}">
    <sortState xmlns:xlrd2="http://schemas.microsoft.com/office/spreadsheetml/2017/richdata2" ref="A6:AJ46">
      <sortCondition ref="Z5:Z46"/>
    </sortState>
  </autoFilter>
  <mergeCells count="1">
    <mergeCell ref="D4:E4"/>
  </mergeCells>
  <dataValidations count="1">
    <dataValidation type="list" allowBlank="1" sqref="AX39:AY39" xr:uid="{3220FCE5-52B6-4FE3-998D-64AC51927C78}">
      <formula1>$AL$1:$AM$1</formula1>
    </dataValidation>
  </dataValidations>
  <pageMargins left="0.70866141732283472" right="0.70866141732283472" top="0" bottom="0" header="0" footer="0"/>
  <pageSetup paperSize="9" orientation="landscape" r:id="rId1"/>
  <headerFooter>
    <oddFooter>&amp;L_x000D_&amp;1#&amp;"Calibri"&amp;10&amp;K000000 NHN Intern - kan deles</oddFooter>
  </headerFooter>
  <legacyDrawing r:id="rId2"/>
</worksheet>
</file>

<file path=docMetadata/LabelInfo.xml><?xml version="1.0" encoding="utf-8"?>
<clbl:labelList xmlns:clbl="http://schemas.microsoft.com/office/2020/mipLabelMetadata">
  <clbl:label id="{37f901f9-4394-4597-843c-d2ba82df7403}" enabled="1" method="Standard" siteId="{e3dac4b3-9b0b-4f41-8623-9392d0d566d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Vår_2</vt:lpstr>
      <vt:lpstr>Sammendrag 2025</vt:lpstr>
      <vt:lpstr>'Sammendrag 2025'!Utskriftsområde</vt:lpstr>
      <vt:lpstr>Vår_2!Utskriftsområde</vt:lpstr>
    </vt:vector>
  </TitlesOfParts>
  <Company>Norsk helsenett SF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Lyng-Olsen (Innleid)</dc:creator>
  <cp:lastModifiedBy>Stig Ulfsby</cp:lastModifiedBy>
  <dcterms:created xsi:type="dcterms:W3CDTF">2025-05-16T06:36:57Z</dcterms:created>
  <dcterms:modified xsi:type="dcterms:W3CDTF">2025-05-16T09:51:43Z</dcterms:modified>
</cp:coreProperties>
</file>