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1" documentId="8_{BF383353-7D15-4DC3-8AF1-2A1B5B6E2C25}" xr6:coauthVersionLast="47" xr6:coauthVersionMax="47" xr10:uidLastSave="{14429412-0681-4354-8685-66B2972E72AC}"/>
  <bookViews>
    <workbookView xWindow="1515" yWindow="1515" windowWidth="25140" windowHeight="15435" xr2:uid="{6EC5B4EC-A1F0-457D-A55B-AD80825F5CE1}"/>
  </bookViews>
  <sheets>
    <sheet name="Høst_8" sheetId="1" r:id="rId1"/>
    <sheet name="Sammendrag 2024" sheetId="2" r:id="rId2"/>
  </sheets>
  <externalReferences>
    <externalReference r:id="rId3"/>
  </externalReferences>
  <definedNames>
    <definedName name="_xlnm._FilterDatabase" localSheetId="0" hidden="1">Høst_8!$A$5:$AS$29</definedName>
    <definedName name="_xlnm._FilterDatabase" localSheetId="1" hidden="1">'Sammendrag 2024'!$A$5:$AJ$48</definedName>
    <definedName name="Ja" localSheetId="1">'Sammendrag 2024'!#REF!</definedName>
    <definedName name="Ja">#REF!</definedName>
    <definedName name="_xlnm.Print_Area" localSheetId="0">Høst_8!$A$1:$O$5</definedName>
    <definedName name="_xlnm.Print_Area" localSheetId="1">'Sammendrag 2024'!$A$1:$Z$26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8" i="2" l="1"/>
  <c r="X48" i="2"/>
  <c r="W48" i="2"/>
  <c r="V48" i="2"/>
  <c r="U48" i="2"/>
  <c r="T48" i="2"/>
  <c r="S48" i="2"/>
  <c r="P48" i="2"/>
  <c r="O48" i="2"/>
  <c r="N48" i="2"/>
  <c r="L48" i="2"/>
  <c r="K48" i="2"/>
  <c r="J48" i="2"/>
  <c r="I48" i="2"/>
  <c r="AB48" i="2" s="1"/>
  <c r="Y47" i="2"/>
  <c r="X47" i="2"/>
  <c r="W47" i="2"/>
  <c r="V47" i="2"/>
  <c r="U47" i="2"/>
  <c r="T47" i="2"/>
  <c r="S47" i="2"/>
  <c r="P47" i="2"/>
  <c r="O47" i="2"/>
  <c r="N47" i="2"/>
  <c r="AG47" i="2" s="1"/>
  <c r="L47" i="2"/>
  <c r="J47" i="2"/>
  <c r="I47" i="2"/>
  <c r="AB47" i="2" s="1"/>
  <c r="Y46" i="2"/>
  <c r="X46" i="2"/>
  <c r="W46" i="2"/>
  <c r="V46" i="2"/>
  <c r="U46" i="2"/>
  <c r="T46" i="2"/>
  <c r="S46" i="2"/>
  <c r="R46" i="2"/>
  <c r="P46" i="2"/>
  <c r="O46" i="2"/>
  <c r="N46" i="2"/>
  <c r="AF46" i="2" s="1"/>
  <c r="L46" i="2"/>
  <c r="K46" i="2"/>
  <c r="J46" i="2"/>
  <c r="I46" i="2"/>
  <c r="AI46" i="2" s="1"/>
  <c r="Y45" i="2"/>
  <c r="X45" i="2"/>
  <c r="W45" i="2"/>
  <c r="V45" i="2"/>
  <c r="U45" i="2"/>
  <c r="T45" i="2"/>
  <c r="S45" i="2"/>
  <c r="P45" i="2"/>
  <c r="O45" i="2"/>
  <c r="N45" i="2"/>
  <c r="AG45" i="2" s="1"/>
  <c r="L45" i="2"/>
  <c r="K45" i="2"/>
  <c r="AE45" i="2" s="1"/>
  <c r="J45" i="2"/>
  <c r="I45" i="2"/>
  <c r="AB45" i="2" s="1"/>
  <c r="Y44" i="2"/>
  <c r="X44" i="2"/>
  <c r="W44" i="2"/>
  <c r="V44" i="2"/>
  <c r="U44" i="2"/>
  <c r="T44" i="2"/>
  <c r="S44" i="2"/>
  <c r="R44" i="2"/>
  <c r="P44" i="2"/>
  <c r="O44" i="2"/>
  <c r="AG44" i="2" s="1"/>
  <c r="N44" i="2"/>
  <c r="L44" i="2"/>
  <c r="AE44" i="2" s="1"/>
  <c r="K44" i="2"/>
  <c r="AD44" i="2" s="1"/>
  <c r="J44" i="2"/>
  <c r="I44" i="2"/>
  <c r="AB44" i="2" s="1"/>
  <c r="Y43" i="2"/>
  <c r="X43" i="2"/>
  <c r="W43" i="2"/>
  <c r="V43" i="2"/>
  <c r="U43" i="2"/>
  <c r="T43" i="2"/>
  <c r="S43" i="2"/>
  <c r="P43" i="2"/>
  <c r="O43" i="2"/>
  <c r="AH43" i="2" s="1"/>
  <c r="N43" i="2"/>
  <c r="L43" i="2"/>
  <c r="AF43" i="2" s="1"/>
  <c r="K43" i="2"/>
  <c r="AE43" i="2" s="1"/>
  <c r="J43" i="2"/>
  <c r="AI43" i="2" s="1"/>
  <c r="I43" i="2"/>
  <c r="AC43" i="2" s="1"/>
  <c r="Y42" i="2"/>
  <c r="X42" i="2"/>
  <c r="W42" i="2"/>
  <c r="V42" i="2"/>
  <c r="U42" i="2"/>
  <c r="T42" i="2"/>
  <c r="S42" i="2"/>
  <c r="P42" i="2"/>
  <c r="O42" i="2"/>
  <c r="AH42" i="2" s="1"/>
  <c r="N42" i="2"/>
  <c r="L42" i="2"/>
  <c r="AF42" i="2" s="1"/>
  <c r="K42" i="2"/>
  <c r="J42" i="2"/>
  <c r="AI42" i="2" s="1"/>
  <c r="I42" i="2"/>
  <c r="AC42" i="2" s="1"/>
  <c r="Y41" i="2"/>
  <c r="X41" i="2"/>
  <c r="W41" i="2"/>
  <c r="V41" i="2"/>
  <c r="U41" i="2"/>
  <c r="T41" i="2"/>
  <c r="S41" i="2"/>
  <c r="P41" i="2"/>
  <c r="O41" i="2"/>
  <c r="AH41" i="2" s="1"/>
  <c r="N41" i="2"/>
  <c r="L41" i="2"/>
  <c r="K41" i="2"/>
  <c r="AF41" i="2" s="1"/>
  <c r="J41" i="2"/>
  <c r="Z41" i="2" s="1"/>
  <c r="I41" i="2"/>
  <c r="AC41" i="2" s="1"/>
  <c r="Y40" i="2"/>
  <c r="X40" i="2"/>
  <c r="W40" i="2"/>
  <c r="V40" i="2"/>
  <c r="T40" i="2"/>
  <c r="S40" i="2"/>
  <c r="P40" i="2"/>
  <c r="O40" i="2"/>
  <c r="N40" i="2"/>
  <c r="AH40" i="2" s="1"/>
  <c r="L40" i="2"/>
  <c r="K40" i="2"/>
  <c r="J40" i="2"/>
  <c r="AF40" i="2" s="1"/>
  <c r="I40" i="2"/>
  <c r="AC40" i="2" s="1"/>
  <c r="Y39" i="2"/>
  <c r="X39" i="2"/>
  <c r="W39" i="2"/>
  <c r="V39" i="2"/>
  <c r="U39" i="2"/>
  <c r="T39" i="2"/>
  <c r="S39" i="2"/>
  <c r="P39" i="2"/>
  <c r="O39" i="2"/>
  <c r="N39" i="2"/>
  <c r="AG39" i="2" s="1"/>
  <c r="L39" i="2"/>
  <c r="K39" i="2"/>
  <c r="AE39" i="2" s="1"/>
  <c r="J39" i="2"/>
  <c r="AD39" i="2" s="1"/>
  <c r="I39" i="2"/>
  <c r="AB39" i="2" s="1"/>
  <c r="Y38" i="2"/>
  <c r="X38" i="2"/>
  <c r="W38" i="2"/>
  <c r="V38" i="2"/>
  <c r="U38" i="2"/>
  <c r="T38" i="2"/>
  <c r="S38" i="2"/>
  <c r="R38" i="2"/>
  <c r="P38" i="2"/>
  <c r="O38" i="2"/>
  <c r="AG38" i="2" s="1"/>
  <c r="N38" i="2"/>
  <c r="L38" i="2"/>
  <c r="K38" i="2"/>
  <c r="AE38" i="2" s="1"/>
  <c r="J38" i="2"/>
  <c r="AF38" i="2" s="1"/>
  <c r="I38" i="2"/>
  <c r="AB38" i="2" s="1"/>
  <c r="Y37" i="2"/>
  <c r="X37" i="2"/>
  <c r="W37" i="2"/>
  <c r="V37" i="2"/>
  <c r="U37" i="2"/>
  <c r="T37" i="2"/>
  <c r="S37" i="2"/>
  <c r="R37" i="2"/>
  <c r="P37" i="2"/>
  <c r="AH37" i="2" s="1"/>
  <c r="O37" i="2"/>
  <c r="N37" i="2"/>
  <c r="L37" i="2"/>
  <c r="AF37" i="2" s="1"/>
  <c r="K37" i="2"/>
  <c r="AG37" i="2" s="1"/>
  <c r="J37" i="2"/>
  <c r="AC37" i="2" s="1"/>
  <c r="I37" i="2"/>
  <c r="AB37" i="2" s="1"/>
  <c r="Y36" i="2"/>
  <c r="X36" i="2"/>
  <c r="W36" i="2"/>
  <c r="V36" i="2"/>
  <c r="U36" i="2"/>
  <c r="T36" i="2"/>
  <c r="S36" i="2"/>
  <c r="P36" i="2"/>
  <c r="AI36" i="2" s="1"/>
  <c r="O36" i="2"/>
  <c r="N36" i="2"/>
  <c r="AG36" i="2" s="1"/>
  <c r="L36" i="2"/>
  <c r="K36" i="2"/>
  <c r="AH36" i="2" s="1"/>
  <c r="J36" i="2"/>
  <c r="AD36" i="2" s="1"/>
  <c r="I36" i="2"/>
  <c r="AC36" i="2" s="1"/>
  <c r="Y35" i="2"/>
  <c r="X35" i="2"/>
  <c r="W35" i="2"/>
  <c r="V35" i="2"/>
  <c r="U35" i="2"/>
  <c r="T35" i="2"/>
  <c r="S35" i="2"/>
  <c r="P35" i="2"/>
  <c r="AI35" i="2" s="1"/>
  <c r="O35" i="2"/>
  <c r="N35" i="2"/>
  <c r="AG35" i="2" s="1"/>
  <c r="L35" i="2"/>
  <c r="K35" i="2"/>
  <c r="AF35" i="2" s="1"/>
  <c r="J35" i="2"/>
  <c r="AD35" i="2" s="1"/>
  <c r="I35" i="2"/>
  <c r="AC35" i="2" s="1"/>
  <c r="Y34" i="2"/>
  <c r="X34" i="2"/>
  <c r="W34" i="2"/>
  <c r="V34" i="2"/>
  <c r="U34" i="2"/>
  <c r="T34" i="2"/>
  <c r="S34" i="2"/>
  <c r="P34" i="2"/>
  <c r="Z34" i="2" s="1"/>
  <c r="O34" i="2"/>
  <c r="N34" i="2"/>
  <c r="AG34" i="2" s="1"/>
  <c r="L34" i="2"/>
  <c r="K34" i="2"/>
  <c r="AF34" i="2" s="1"/>
  <c r="J34" i="2"/>
  <c r="AD34" i="2" s="1"/>
  <c r="I34" i="2"/>
  <c r="AC34" i="2" s="1"/>
  <c r="Y33" i="2"/>
  <c r="X33" i="2"/>
  <c r="W33" i="2"/>
  <c r="V33" i="2"/>
  <c r="U33" i="2"/>
  <c r="S33" i="2"/>
  <c r="R33" i="2"/>
  <c r="P33" i="2"/>
  <c r="Z33" i="2" s="1"/>
  <c r="O33" i="2"/>
  <c r="N33" i="2"/>
  <c r="AG33" i="2" s="1"/>
  <c r="L33" i="2"/>
  <c r="K33" i="2"/>
  <c r="AF33" i="2" s="1"/>
  <c r="J33" i="2"/>
  <c r="AD33" i="2" s="1"/>
  <c r="I33" i="2"/>
  <c r="AC33" i="2" s="1"/>
  <c r="Y32" i="2"/>
  <c r="X32" i="2"/>
  <c r="W32" i="2"/>
  <c r="V32" i="2"/>
  <c r="U32" i="2"/>
  <c r="T32" i="2"/>
  <c r="S32" i="2"/>
  <c r="P32" i="2"/>
  <c r="AI32" i="2" s="1"/>
  <c r="O32" i="2"/>
  <c r="N32" i="2"/>
  <c r="AG32" i="2" s="1"/>
  <c r="L32" i="2"/>
  <c r="K32" i="2"/>
  <c r="AF32" i="2" s="1"/>
  <c r="J32" i="2"/>
  <c r="AD32" i="2" s="1"/>
  <c r="I32" i="2"/>
  <c r="AC32" i="2" s="1"/>
  <c r="Y31" i="2"/>
  <c r="X31" i="2"/>
  <c r="W31" i="2"/>
  <c r="V31" i="2"/>
  <c r="U31" i="2"/>
  <c r="T31" i="2"/>
  <c r="S31" i="2"/>
  <c r="P31" i="2"/>
  <c r="AI31" i="2" s="1"/>
  <c r="O31" i="2"/>
  <c r="N31" i="2"/>
  <c r="L31" i="2"/>
  <c r="K31" i="2"/>
  <c r="AG31" i="2" s="1"/>
  <c r="J31" i="2"/>
  <c r="AD31" i="2" s="1"/>
  <c r="I31" i="2"/>
  <c r="AC31" i="2" s="1"/>
  <c r="Y30" i="2"/>
  <c r="X30" i="2"/>
  <c r="W30" i="2"/>
  <c r="V30" i="2"/>
  <c r="U30" i="2"/>
  <c r="T30" i="2"/>
  <c r="S30" i="2"/>
  <c r="P30" i="2"/>
  <c r="AI30" i="2" s="1"/>
  <c r="O30" i="2"/>
  <c r="N30" i="2"/>
  <c r="L30" i="2"/>
  <c r="K30" i="2"/>
  <c r="AG30" i="2" s="1"/>
  <c r="J30" i="2"/>
  <c r="AD30" i="2" s="1"/>
  <c r="I30" i="2"/>
  <c r="AC30" i="2" s="1"/>
  <c r="Y29" i="2"/>
  <c r="X29" i="2"/>
  <c r="W29" i="2"/>
  <c r="V29" i="2"/>
  <c r="U29" i="2"/>
  <c r="T29" i="2"/>
  <c r="S29" i="2"/>
  <c r="R29" i="2"/>
  <c r="AI29" i="2" s="1"/>
  <c r="P29" i="2"/>
  <c r="O29" i="2"/>
  <c r="N29" i="2"/>
  <c r="K29" i="2"/>
  <c r="AG29" i="2" s="1"/>
  <c r="J29" i="2"/>
  <c r="AD29" i="2" s="1"/>
  <c r="I29" i="2"/>
  <c r="AC29" i="2" s="1"/>
  <c r="Y28" i="2"/>
  <c r="X28" i="2"/>
  <c r="W28" i="2"/>
  <c r="V28" i="2"/>
  <c r="U28" i="2"/>
  <c r="T28" i="2"/>
  <c r="S28" i="2"/>
  <c r="R28" i="2"/>
  <c r="Z28" i="2" s="1"/>
  <c r="P28" i="2"/>
  <c r="O28" i="2"/>
  <c r="N28" i="2"/>
  <c r="L28" i="2"/>
  <c r="AG28" i="2" s="1"/>
  <c r="K28" i="2"/>
  <c r="AF28" i="2" s="1"/>
  <c r="J28" i="2"/>
  <c r="AD28" i="2" s="1"/>
  <c r="Y27" i="2"/>
  <c r="X27" i="2"/>
  <c r="W27" i="2"/>
  <c r="V27" i="2"/>
  <c r="U27" i="2"/>
  <c r="T27" i="2"/>
  <c r="S27" i="2"/>
  <c r="R27" i="2"/>
  <c r="Z27" i="2" s="1"/>
  <c r="P27" i="2"/>
  <c r="O27" i="2"/>
  <c r="N27" i="2"/>
  <c r="L27" i="2"/>
  <c r="AG27" i="2" s="1"/>
  <c r="K27" i="2"/>
  <c r="AD27" i="2" s="1"/>
  <c r="J27" i="2"/>
  <c r="AH27" i="2" s="1"/>
  <c r="I27" i="2"/>
  <c r="AC27" i="2" s="1"/>
  <c r="Y26" i="2"/>
  <c r="X26" i="2"/>
  <c r="W26" i="2"/>
  <c r="V26" i="2"/>
  <c r="U26" i="2"/>
  <c r="T26" i="2"/>
  <c r="S26" i="2"/>
  <c r="R26" i="2"/>
  <c r="P26" i="2"/>
  <c r="O26" i="2"/>
  <c r="N26" i="2"/>
  <c r="L26" i="2"/>
  <c r="K26" i="2"/>
  <c r="J26" i="2"/>
  <c r="I26" i="2"/>
  <c r="AE26" i="2" s="1"/>
  <c r="Y25" i="2"/>
  <c r="X25" i="2"/>
  <c r="W25" i="2"/>
  <c r="V25" i="2"/>
  <c r="U25" i="2"/>
  <c r="T25" i="2"/>
  <c r="S25" i="2"/>
  <c r="P25" i="2"/>
  <c r="O25" i="2"/>
  <c r="N25" i="2"/>
  <c r="L25" i="2"/>
  <c r="K25" i="2"/>
  <c r="J25" i="2"/>
  <c r="I25" i="2"/>
  <c r="AF25" i="2" s="1"/>
  <c r="Y24" i="2"/>
  <c r="X24" i="2"/>
  <c r="W24" i="2"/>
  <c r="V24" i="2"/>
  <c r="U24" i="2"/>
  <c r="T24" i="2"/>
  <c r="S24" i="2"/>
  <c r="R24" i="2"/>
  <c r="P24" i="2"/>
  <c r="O24" i="2"/>
  <c r="N24" i="2"/>
  <c r="L24" i="2"/>
  <c r="K24" i="2"/>
  <c r="J24" i="2"/>
  <c r="AF24" i="2" s="1"/>
  <c r="I24" i="2"/>
  <c r="AE24" i="2" s="1"/>
  <c r="Y23" i="2"/>
  <c r="X23" i="2"/>
  <c r="W23" i="2"/>
  <c r="V23" i="2"/>
  <c r="U23" i="2"/>
  <c r="T23" i="2"/>
  <c r="S23" i="2"/>
  <c r="R23" i="2"/>
  <c r="P23" i="2"/>
  <c r="O23" i="2"/>
  <c r="N23" i="2"/>
  <c r="L23" i="2"/>
  <c r="K23" i="2"/>
  <c r="AD23" i="2" s="1"/>
  <c r="J23" i="2"/>
  <c r="I23" i="2"/>
  <c r="AG23" i="2" s="1"/>
  <c r="Y22" i="2"/>
  <c r="X22" i="2"/>
  <c r="W22" i="2"/>
  <c r="V22" i="2"/>
  <c r="U22" i="2"/>
  <c r="T22" i="2"/>
  <c r="S22" i="2"/>
  <c r="R22" i="2"/>
  <c r="P22" i="2"/>
  <c r="O22" i="2"/>
  <c r="N22" i="2"/>
  <c r="L22" i="2"/>
  <c r="AE22" i="2" s="1"/>
  <c r="K22" i="2"/>
  <c r="J22" i="2"/>
  <c r="I22" i="2"/>
  <c r="AH22" i="2" s="1"/>
  <c r="Y21" i="2"/>
  <c r="X21" i="2"/>
  <c r="V21" i="2"/>
  <c r="U21" i="2"/>
  <c r="T21" i="2"/>
  <c r="S21" i="2"/>
  <c r="R21" i="2"/>
  <c r="P21" i="2"/>
  <c r="O21" i="2"/>
  <c r="N21" i="2"/>
  <c r="L21" i="2"/>
  <c r="AF21" i="2" s="1"/>
  <c r="K21" i="2"/>
  <c r="J21" i="2"/>
  <c r="I21" i="2"/>
  <c r="AI21" i="2" s="1"/>
  <c r="Y20" i="2"/>
  <c r="X20" i="2"/>
  <c r="W20" i="2"/>
  <c r="V20" i="2"/>
  <c r="U20" i="2"/>
  <c r="T20" i="2"/>
  <c r="S20" i="2"/>
  <c r="P20" i="2"/>
  <c r="O20" i="2"/>
  <c r="N20" i="2"/>
  <c r="L20" i="2"/>
  <c r="AF20" i="2" s="1"/>
  <c r="K20" i="2"/>
  <c r="J20" i="2"/>
  <c r="I20" i="2"/>
  <c r="AI20" i="2" s="1"/>
  <c r="Y19" i="2"/>
  <c r="X19" i="2"/>
  <c r="W19" i="2"/>
  <c r="V19" i="2"/>
  <c r="U19" i="2"/>
  <c r="T19" i="2"/>
  <c r="S19" i="2"/>
  <c r="P19" i="2"/>
  <c r="O19" i="2"/>
  <c r="L19" i="2"/>
  <c r="K19" i="2"/>
  <c r="AF19" i="2" s="1"/>
  <c r="J19" i="2"/>
  <c r="I19" i="2"/>
  <c r="AI19" i="2" s="1"/>
  <c r="Y18" i="2"/>
  <c r="W18" i="2"/>
  <c r="V18" i="2"/>
  <c r="U18" i="2"/>
  <c r="T18" i="2"/>
  <c r="S18" i="2"/>
  <c r="P18" i="2"/>
  <c r="O18" i="2"/>
  <c r="N18" i="2"/>
  <c r="L18" i="2"/>
  <c r="K18" i="2"/>
  <c r="J18" i="2"/>
  <c r="AE18" i="2" s="1"/>
  <c r="I18" i="2"/>
  <c r="AH18" i="2" s="1"/>
  <c r="Y17" i="2"/>
  <c r="X17" i="2"/>
  <c r="W17" i="2"/>
  <c r="V17" i="2"/>
  <c r="U17" i="2"/>
  <c r="T17" i="2"/>
  <c r="S17" i="2"/>
  <c r="R17" i="2"/>
  <c r="O17" i="2"/>
  <c r="N17" i="2"/>
  <c r="L17" i="2"/>
  <c r="K17" i="2"/>
  <c r="J17" i="2"/>
  <c r="AD17" i="2" s="1"/>
  <c r="I17" i="2"/>
  <c r="AG17" i="2" s="1"/>
  <c r="Y16" i="2"/>
  <c r="X16" i="2"/>
  <c r="W16" i="2"/>
  <c r="V16" i="2"/>
  <c r="U16" i="2"/>
  <c r="T16" i="2"/>
  <c r="S16" i="2"/>
  <c r="R16" i="2"/>
  <c r="P16" i="2"/>
  <c r="O16" i="2"/>
  <c r="N16" i="2"/>
  <c r="L16" i="2"/>
  <c r="K16" i="2"/>
  <c r="AD16" i="2" s="1"/>
  <c r="J16" i="2"/>
  <c r="I16" i="2"/>
  <c r="AG16" i="2" s="1"/>
  <c r="Y15" i="2"/>
  <c r="X15" i="2"/>
  <c r="W15" i="2"/>
  <c r="V15" i="2"/>
  <c r="U15" i="2"/>
  <c r="T15" i="2"/>
  <c r="S15" i="2"/>
  <c r="R15" i="2"/>
  <c r="P15" i="2"/>
  <c r="O15" i="2"/>
  <c r="N15" i="2"/>
  <c r="L15" i="2"/>
  <c r="AE15" i="2" s="1"/>
  <c r="K15" i="2"/>
  <c r="J15" i="2"/>
  <c r="AC15" i="2" s="1"/>
  <c r="I15" i="2"/>
  <c r="AH15" i="2" s="1"/>
  <c r="Y14" i="2"/>
  <c r="X14" i="2"/>
  <c r="W14" i="2"/>
  <c r="V14" i="2"/>
  <c r="U14" i="2"/>
  <c r="T14" i="2"/>
  <c r="S14" i="2"/>
  <c r="R14" i="2"/>
  <c r="P14" i="2"/>
  <c r="O14" i="2"/>
  <c r="N14" i="2"/>
  <c r="AF14" i="2" s="1"/>
  <c r="L14" i="2"/>
  <c r="K14" i="2"/>
  <c r="AD14" i="2" s="1"/>
  <c r="J14" i="2"/>
  <c r="I14" i="2"/>
  <c r="AI14" i="2" s="1"/>
  <c r="Y13" i="2"/>
  <c r="X13" i="2"/>
  <c r="W13" i="2"/>
  <c r="V13" i="2"/>
  <c r="U13" i="2"/>
  <c r="T13" i="2"/>
  <c r="S13" i="2"/>
  <c r="R13" i="2"/>
  <c r="P13" i="2"/>
  <c r="O13" i="2"/>
  <c r="AG13" i="2" s="1"/>
  <c r="N13" i="2"/>
  <c r="L13" i="2"/>
  <c r="AE13" i="2" s="1"/>
  <c r="J13" i="2"/>
  <c r="I13" i="2"/>
  <c r="AB13" i="2" s="1"/>
  <c r="Y12" i="2"/>
  <c r="X12" i="2"/>
  <c r="W12" i="2"/>
  <c r="V12" i="2"/>
  <c r="U12" i="2"/>
  <c r="T12" i="2"/>
  <c r="R12" i="2"/>
  <c r="P12" i="2"/>
  <c r="O12" i="2"/>
  <c r="N12" i="2"/>
  <c r="AG12" i="2" s="1"/>
  <c r="L12" i="2"/>
  <c r="K12" i="2"/>
  <c r="AE12" i="2" s="1"/>
  <c r="J12" i="2"/>
  <c r="I12" i="2"/>
  <c r="AB12" i="2" s="1"/>
  <c r="Y11" i="2"/>
  <c r="X11" i="2"/>
  <c r="W11" i="2"/>
  <c r="V11" i="2"/>
  <c r="U11" i="2"/>
  <c r="T11" i="2"/>
  <c r="S11" i="2"/>
  <c r="R11" i="2"/>
  <c r="P11" i="2"/>
  <c r="O11" i="2"/>
  <c r="AG11" i="2" s="1"/>
  <c r="N11" i="2"/>
  <c r="L11" i="2"/>
  <c r="AE11" i="2" s="1"/>
  <c r="K11" i="2"/>
  <c r="I11" i="2"/>
  <c r="AB11" i="2" s="1"/>
  <c r="Y10" i="2"/>
  <c r="X10" i="2"/>
  <c r="W10" i="2"/>
  <c r="V10" i="2"/>
  <c r="U10" i="2"/>
  <c r="T10" i="2"/>
  <c r="S10" i="2"/>
  <c r="P10" i="2"/>
  <c r="O10" i="2"/>
  <c r="N10" i="2"/>
  <c r="AG10" i="2" s="1"/>
  <c r="L10" i="2"/>
  <c r="K10" i="2"/>
  <c r="AE10" i="2" s="1"/>
  <c r="J10" i="2"/>
  <c r="I10" i="2"/>
  <c r="AB10" i="2" s="1"/>
  <c r="Y9" i="2"/>
  <c r="X9" i="2"/>
  <c r="W9" i="2"/>
  <c r="U9" i="2"/>
  <c r="T9" i="2"/>
  <c r="S9" i="2"/>
  <c r="P9" i="2"/>
  <c r="O9" i="2"/>
  <c r="N9" i="2"/>
  <c r="L9" i="2"/>
  <c r="AG9" i="2" s="1"/>
  <c r="K9" i="2"/>
  <c r="J9" i="2"/>
  <c r="I9" i="2"/>
  <c r="AB9" i="2" s="1"/>
  <c r="Y8" i="2"/>
  <c r="X8" i="2"/>
  <c r="W8" i="2"/>
  <c r="V8" i="2"/>
  <c r="U8" i="2"/>
  <c r="T8" i="2"/>
  <c r="S8" i="2"/>
  <c r="R8" i="2"/>
  <c r="P8" i="2"/>
  <c r="O8" i="2"/>
  <c r="N8" i="2"/>
  <c r="AF8" i="2" s="1"/>
  <c r="L8" i="2"/>
  <c r="K8" i="2"/>
  <c r="J8" i="2"/>
  <c r="AD8" i="2" s="1"/>
  <c r="I8" i="2"/>
  <c r="AI8" i="2" s="1"/>
  <c r="Y7" i="2"/>
  <c r="X7" i="2"/>
  <c r="W7" i="2"/>
  <c r="V7" i="2"/>
  <c r="U7" i="2"/>
  <c r="T7" i="2"/>
  <c r="S7" i="2"/>
  <c r="R7" i="2"/>
  <c r="P7" i="2"/>
  <c r="N7" i="2"/>
  <c r="AG7" i="2" s="1"/>
  <c r="L7" i="2"/>
  <c r="K7" i="2"/>
  <c r="J7" i="2"/>
  <c r="AE7" i="2" s="1"/>
  <c r="I7" i="2"/>
  <c r="AB7" i="2" s="1"/>
  <c r="Y6" i="2"/>
  <c r="X6" i="2"/>
  <c r="W6" i="2"/>
  <c r="V6" i="2"/>
  <c r="U6" i="2"/>
  <c r="T6" i="2"/>
  <c r="S6" i="2"/>
  <c r="R6" i="2"/>
  <c r="P6" i="2"/>
  <c r="O6" i="2"/>
  <c r="AG6" i="2" s="1"/>
  <c r="N6" i="2"/>
  <c r="L6" i="2"/>
  <c r="K6" i="2"/>
  <c r="AE6" i="2" s="1"/>
  <c r="J6" i="2"/>
  <c r="AH6" i="2" s="1"/>
  <c r="I6" i="2"/>
  <c r="AB6" i="2" s="1"/>
  <c r="AP28" i="1"/>
  <c r="AO28" i="1"/>
  <c r="AQ28" i="1" s="1"/>
  <c r="AN28" i="1"/>
  <c r="AM28" i="1"/>
  <c r="AL28" i="1"/>
  <c r="AK28" i="1"/>
  <c r="AJ28" i="1"/>
  <c r="AH28" i="1"/>
  <c r="AG28" i="1"/>
  <c r="AI28" i="1" s="1"/>
  <c r="AF28" i="1"/>
  <c r="AE28" i="1"/>
  <c r="AD28" i="1"/>
  <c r="AC28" i="1"/>
  <c r="AB28" i="1"/>
  <c r="N28" i="1"/>
  <c r="L28" i="1"/>
  <c r="J28" i="1"/>
  <c r="AQ27" i="1"/>
  <c r="AP27" i="1"/>
  <c r="AO27" i="1"/>
  <c r="AN27" i="1"/>
  <c r="AL27" i="1"/>
  <c r="AK27" i="1"/>
  <c r="AM27" i="1" s="1"/>
  <c r="AJ27" i="1"/>
  <c r="AI27" i="1"/>
  <c r="L27" i="1" s="1"/>
  <c r="AH27" i="1"/>
  <c r="AG27" i="1"/>
  <c r="AF27" i="1"/>
  <c r="AD27" i="1"/>
  <c r="AC27" i="1"/>
  <c r="AE27" i="1" s="1"/>
  <c r="AB27" i="1"/>
  <c r="N27" i="1"/>
  <c r="J27" i="1"/>
  <c r="AP26" i="1"/>
  <c r="AO26" i="1"/>
  <c r="AQ26" i="1" s="1"/>
  <c r="AN26" i="1"/>
  <c r="AM26" i="1"/>
  <c r="AL26" i="1"/>
  <c r="AK26" i="1"/>
  <c r="AJ26" i="1"/>
  <c r="AH26" i="1"/>
  <c r="AG26" i="1"/>
  <c r="AI26" i="1" s="1"/>
  <c r="L26" i="1" s="1"/>
  <c r="M26" i="1" s="1"/>
  <c r="AF26" i="1"/>
  <c r="AE26" i="1"/>
  <c r="AD26" i="1"/>
  <c r="AC26" i="1"/>
  <c r="AB26" i="1"/>
  <c r="N26" i="1"/>
  <c r="J26" i="1"/>
  <c r="AQ25" i="1"/>
  <c r="AP25" i="1"/>
  <c r="AO25" i="1"/>
  <c r="AN25" i="1"/>
  <c r="AL25" i="1"/>
  <c r="AK25" i="1"/>
  <c r="AM25" i="1" s="1"/>
  <c r="AJ25" i="1"/>
  <c r="AI25" i="1"/>
  <c r="AH25" i="1"/>
  <c r="AG25" i="1"/>
  <c r="AF25" i="1"/>
  <c r="L25" i="1" s="1"/>
  <c r="AD25" i="1"/>
  <c r="AC25" i="1"/>
  <c r="AE25" i="1" s="1"/>
  <c r="AB25" i="1"/>
  <c r="N25" i="1"/>
  <c r="J25" i="1"/>
  <c r="M25" i="1" s="1"/>
  <c r="AP24" i="1"/>
  <c r="AO24" i="1"/>
  <c r="AQ24" i="1" s="1"/>
  <c r="AN24" i="1"/>
  <c r="AM24" i="1"/>
  <c r="AL24" i="1"/>
  <c r="AK24" i="1"/>
  <c r="AJ24" i="1"/>
  <c r="AH24" i="1"/>
  <c r="AG24" i="1"/>
  <c r="AI24" i="1" s="1"/>
  <c r="L24" i="1" s="1"/>
  <c r="M24" i="1" s="1"/>
  <c r="AF24" i="1"/>
  <c r="AE24" i="1"/>
  <c r="AD24" i="1"/>
  <c r="AC24" i="1"/>
  <c r="AB24" i="1"/>
  <c r="N24" i="1"/>
  <c r="J24" i="1"/>
  <c r="AQ23" i="1"/>
  <c r="AP23" i="1"/>
  <c r="AO23" i="1"/>
  <c r="AN23" i="1"/>
  <c r="AL23" i="1"/>
  <c r="AK23" i="1"/>
  <c r="AM23" i="1" s="1"/>
  <c r="AJ23" i="1"/>
  <c r="AI23" i="1"/>
  <c r="AH23" i="1"/>
  <c r="AG23" i="1"/>
  <c r="AF23" i="1"/>
  <c r="AD23" i="1"/>
  <c r="AC23" i="1"/>
  <c r="AE23" i="1" s="1"/>
  <c r="AB23" i="1"/>
  <c r="N23" i="1"/>
  <c r="L23" i="1"/>
  <c r="J23" i="1"/>
  <c r="M23" i="1" s="1"/>
  <c r="AP22" i="1"/>
  <c r="AO22" i="1"/>
  <c r="AQ22" i="1" s="1"/>
  <c r="AN22" i="1"/>
  <c r="AL22" i="1"/>
  <c r="AK22" i="1"/>
  <c r="AM22" i="1" s="1"/>
  <c r="AJ22" i="1"/>
  <c r="AH22" i="1"/>
  <c r="AG22" i="1"/>
  <c r="AI22" i="1" s="1"/>
  <c r="AF22" i="1"/>
  <c r="L22" i="1" s="1"/>
  <c r="M22" i="1" s="1"/>
  <c r="AE22" i="1"/>
  <c r="AD22" i="1"/>
  <c r="AC22" i="1"/>
  <c r="AB22" i="1"/>
  <c r="N22" i="1"/>
  <c r="J22" i="1"/>
  <c r="AQ21" i="1"/>
  <c r="AP21" i="1"/>
  <c r="AO21" i="1"/>
  <c r="AN21" i="1"/>
  <c r="AL21" i="1"/>
  <c r="AK21" i="1"/>
  <c r="AM21" i="1" s="1"/>
  <c r="AJ21" i="1"/>
  <c r="AI21" i="1"/>
  <c r="AH21" i="1"/>
  <c r="AG21" i="1"/>
  <c r="AF21" i="1"/>
  <c r="L21" i="1" s="1"/>
  <c r="AD21" i="1"/>
  <c r="AC21" i="1"/>
  <c r="AE21" i="1" s="1"/>
  <c r="AB21" i="1"/>
  <c r="N21" i="1"/>
  <c r="J21" i="1"/>
  <c r="AP20" i="1"/>
  <c r="AO20" i="1"/>
  <c r="AQ20" i="1" s="1"/>
  <c r="AN20" i="1"/>
  <c r="AL20" i="1"/>
  <c r="AK20" i="1"/>
  <c r="AM20" i="1" s="1"/>
  <c r="AJ20" i="1"/>
  <c r="AH20" i="1"/>
  <c r="AG20" i="1"/>
  <c r="AI20" i="1" s="1"/>
  <c r="L20" i="1" s="1"/>
  <c r="M20" i="1" s="1"/>
  <c r="AF20" i="1"/>
  <c r="AD20" i="1"/>
  <c r="AC20" i="1"/>
  <c r="AE20" i="1" s="1"/>
  <c r="AB20" i="1"/>
  <c r="N20" i="1"/>
  <c r="J20" i="1"/>
  <c r="AQ19" i="1"/>
  <c r="AP19" i="1"/>
  <c r="AO19" i="1"/>
  <c r="AN19" i="1"/>
  <c r="AL19" i="1"/>
  <c r="AK19" i="1"/>
  <c r="AM19" i="1" s="1"/>
  <c r="AJ19" i="1"/>
  <c r="AI19" i="1"/>
  <c r="AH19" i="1"/>
  <c r="AG19" i="1"/>
  <c r="AF19" i="1"/>
  <c r="L19" i="1" s="1"/>
  <c r="AD19" i="1"/>
  <c r="AC19" i="1"/>
  <c r="AE19" i="1" s="1"/>
  <c r="AB19" i="1"/>
  <c r="N19" i="1"/>
  <c r="J19" i="1"/>
  <c r="AP18" i="1"/>
  <c r="AO18" i="1"/>
  <c r="AQ18" i="1" s="1"/>
  <c r="AN18" i="1"/>
  <c r="AL18" i="1"/>
  <c r="AK18" i="1"/>
  <c r="AM18" i="1" s="1"/>
  <c r="AJ18" i="1"/>
  <c r="AH18" i="1"/>
  <c r="L18" i="1" s="1"/>
  <c r="AG18" i="1"/>
  <c r="AI18" i="1" s="1"/>
  <c r="AF18" i="1"/>
  <c r="AD18" i="1"/>
  <c r="AC18" i="1"/>
  <c r="AE18" i="1" s="1"/>
  <c r="AB18" i="1"/>
  <c r="N18" i="1"/>
  <c r="J18" i="1"/>
  <c r="AQ17" i="1"/>
  <c r="AP17" i="1"/>
  <c r="AO17" i="1"/>
  <c r="AN17" i="1"/>
  <c r="AL17" i="1"/>
  <c r="AK17" i="1"/>
  <c r="AM17" i="1" s="1"/>
  <c r="AJ17" i="1"/>
  <c r="AI17" i="1"/>
  <c r="AH17" i="1"/>
  <c r="AG17" i="1"/>
  <c r="AF17" i="1"/>
  <c r="AD17" i="1"/>
  <c r="AC17" i="1"/>
  <c r="AE17" i="1" s="1"/>
  <c r="AB17" i="1"/>
  <c r="N17" i="1"/>
  <c r="L17" i="1"/>
  <c r="J17" i="1"/>
  <c r="M17" i="1" s="1"/>
  <c r="AP16" i="1"/>
  <c r="AO16" i="1"/>
  <c r="AQ16" i="1" s="1"/>
  <c r="AN16" i="1"/>
  <c r="AM16" i="1"/>
  <c r="AL16" i="1"/>
  <c r="AK16" i="1"/>
  <c r="AJ16" i="1"/>
  <c r="AH16" i="1"/>
  <c r="AG16" i="1"/>
  <c r="AI16" i="1" s="1"/>
  <c r="AF16" i="1"/>
  <c r="AD16" i="1"/>
  <c r="AC16" i="1"/>
  <c r="AE16" i="1" s="1"/>
  <c r="AB16" i="1"/>
  <c r="N16" i="1"/>
  <c r="M16" i="1"/>
  <c r="L16" i="1"/>
  <c r="J16" i="1"/>
  <c r="AP15" i="1"/>
  <c r="AO15" i="1"/>
  <c r="AQ15" i="1" s="1"/>
  <c r="AN15" i="1"/>
  <c r="AL15" i="1"/>
  <c r="AK15" i="1"/>
  <c r="AM15" i="1" s="1"/>
  <c r="AJ15" i="1"/>
  <c r="AH15" i="1"/>
  <c r="AG15" i="1"/>
  <c r="AI15" i="1" s="1"/>
  <c r="AF15" i="1"/>
  <c r="L15" i="1" s="1"/>
  <c r="AD15" i="1"/>
  <c r="AC15" i="1"/>
  <c r="AE15" i="1" s="1"/>
  <c r="AB15" i="1"/>
  <c r="N15" i="1"/>
  <c r="J15" i="1"/>
  <c r="AP14" i="1"/>
  <c r="AO14" i="1"/>
  <c r="AQ14" i="1" s="1"/>
  <c r="AN14" i="1"/>
  <c r="AL14" i="1"/>
  <c r="AK14" i="1"/>
  <c r="AM14" i="1" s="1"/>
  <c r="AJ14" i="1"/>
  <c r="AH14" i="1"/>
  <c r="AG14" i="1"/>
  <c r="AI14" i="1" s="1"/>
  <c r="AF14" i="1"/>
  <c r="AE14" i="1"/>
  <c r="AD14" i="1"/>
  <c r="AC14" i="1"/>
  <c r="AB14" i="1"/>
  <c r="N14" i="1"/>
  <c r="L14" i="1"/>
  <c r="J14" i="1"/>
  <c r="M14" i="1" s="1"/>
  <c r="AQ13" i="1"/>
  <c r="AP13" i="1"/>
  <c r="AO13" i="1"/>
  <c r="AN13" i="1"/>
  <c r="AL13" i="1"/>
  <c r="AK13" i="1"/>
  <c r="AM13" i="1" s="1"/>
  <c r="AJ13" i="1"/>
  <c r="AI13" i="1"/>
  <c r="AH13" i="1"/>
  <c r="AG13" i="1"/>
  <c r="AF13" i="1"/>
  <c r="AD13" i="1"/>
  <c r="AC13" i="1"/>
  <c r="AE13" i="1" s="1"/>
  <c r="AB13" i="1"/>
  <c r="N13" i="1"/>
  <c r="L13" i="1"/>
  <c r="J13" i="1"/>
  <c r="M13" i="1" s="1"/>
  <c r="AP12" i="1"/>
  <c r="AO12" i="1"/>
  <c r="AQ12" i="1" s="1"/>
  <c r="AN12" i="1"/>
  <c r="AL12" i="1"/>
  <c r="AK12" i="1"/>
  <c r="AM12" i="1" s="1"/>
  <c r="AJ12" i="1"/>
  <c r="AH12" i="1"/>
  <c r="AG12" i="1"/>
  <c r="AI12" i="1" s="1"/>
  <c r="AF12" i="1"/>
  <c r="AD12" i="1"/>
  <c r="AC12" i="1"/>
  <c r="AE12" i="1" s="1"/>
  <c r="AB12" i="1"/>
  <c r="N12" i="1"/>
  <c r="L12" i="1"/>
  <c r="J12" i="1"/>
  <c r="M12" i="1" s="1"/>
  <c r="AP11" i="1"/>
  <c r="AO11" i="1"/>
  <c r="AQ11" i="1" s="1"/>
  <c r="AN11" i="1"/>
  <c r="AL11" i="1"/>
  <c r="AK11" i="1"/>
  <c r="AM11" i="1" s="1"/>
  <c r="AJ11" i="1"/>
  <c r="AH11" i="1"/>
  <c r="L11" i="1" s="1"/>
  <c r="AG11" i="1"/>
  <c r="AI11" i="1" s="1"/>
  <c r="AF11" i="1"/>
  <c r="AD11" i="1"/>
  <c r="AC11" i="1"/>
  <c r="AE11" i="1" s="1"/>
  <c r="AB11" i="1"/>
  <c r="N11" i="1"/>
  <c r="J11" i="1"/>
  <c r="AP10" i="1"/>
  <c r="AO10" i="1"/>
  <c r="AQ10" i="1" s="1"/>
  <c r="AN10" i="1"/>
  <c r="AL10" i="1"/>
  <c r="AK10" i="1"/>
  <c r="AM10" i="1" s="1"/>
  <c r="AJ10" i="1"/>
  <c r="AH10" i="1"/>
  <c r="AG10" i="1"/>
  <c r="AI10" i="1" s="1"/>
  <c r="L10" i="1" s="1"/>
  <c r="M10" i="1" s="1"/>
  <c r="AF10" i="1"/>
  <c r="AD10" i="1"/>
  <c r="AC10" i="1"/>
  <c r="AE10" i="1" s="1"/>
  <c r="AB10" i="1"/>
  <c r="N10" i="1"/>
  <c r="J10" i="1"/>
  <c r="AP9" i="1"/>
  <c r="AO9" i="1"/>
  <c r="AQ9" i="1" s="1"/>
  <c r="AN9" i="1"/>
  <c r="AL9" i="1"/>
  <c r="AK9" i="1"/>
  <c r="AM9" i="1" s="1"/>
  <c r="AJ9" i="1"/>
  <c r="AH9" i="1"/>
  <c r="AG9" i="1"/>
  <c r="AI9" i="1" s="1"/>
  <c r="AF9" i="1"/>
  <c r="L9" i="1" s="1"/>
  <c r="AD9" i="1"/>
  <c r="AC9" i="1"/>
  <c r="AE9" i="1" s="1"/>
  <c r="AB9" i="1"/>
  <c r="N9" i="1"/>
  <c r="J9" i="1"/>
  <c r="AP8" i="1"/>
  <c r="AO8" i="1"/>
  <c r="AQ8" i="1" s="1"/>
  <c r="AN8" i="1"/>
  <c r="AL8" i="1"/>
  <c r="AK8" i="1"/>
  <c r="AM8" i="1" s="1"/>
  <c r="AJ8" i="1"/>
  <c r="AH8" i="1"/>
  <c r="AG8" i="1"/>
  <c r="AI8" i="1" s="1"/>
  <c r="AF8" i="1"/>
  <c r="AD8" i="1"/>
  <c r="AC8" i="1"/>
  <c r="AE8" i="1" s="1"/>
  <c r="AB8" i="1"/>
  <c r="N8" i="1"/>
  <c r="J8" i="1"/>
  <c r="AP7" i="1"/>
  <c r="AO7" i="1"/>
  <c r="AQ7" i="1" s="1"/>
  <c r="AN7" i="1"/>
  <c r="AL7" i="1"/>
  <c r="AK7" i="1"/>
  <c r="AM7" i="1" s="1"/>
  <c r="AJ7" i="1"/>
  <c r="AH7" i="1"/>
  <c r="AG7" i="1"/>
  <c r="AI7" i="1" s="1"/>
  <c r="AF7" i="1"/>
  <c r="L7" i="1" s="1"/>
  <c r="AD7" i="1"/>
  <c r="AC7" i="1"/>
  <c r="AE7" i="1" s="1"/>
  <c r="AB7" i="1"/>
  <c r="N7" i="1"/>
  <c r="J7" i="1"/>
  <c r="M7" i="1" s="1"/>
  <c r="AP6" i="1"/>
  <c r="AO6" i="1"/>
  <c r="AQ6" i="1" s="1"/>
  <c r="AN6" i="1"/>
  <c r="AL6" i="1"/>
  <c r="AK6" i="1"/>
  <c r="AM6" i="1" s="1"/>
  <c r="AJ6" i="1"/>
  <c r="AH6" i="1"/>
  <c r="AG6" i="1"/>
  <c r="AI6" i="1" s="1"/>
  <c r="L6" i="1" s="1"/>
  <c r="M6" i="1" s="1"/>
  <c r="AF6" i="1"/>
  <c r="AD6" i="1"/>
  <c r="AC6" i="1"/>
  <c r="AE6" i="1" s="1"/>
  <c r="AB6" i="1"/>
  <c r="N6" i="1"/>
  <c r="J6" i="1"/>
  <c r="M18" i="1" l="1"/>
  <c r="L8" i="1"/>
  <c r="M8" i="1" s="1"/>
  <c r="M27" i="1"/>
  <c r="M28" i="1"/>
  <c r="M11" i="1"/>
  <c r="M15" i="1"/>
  <c r="AJ48" i="2"/>
  <c r="AJ10" i="2"/>
  <c r="Z31" i="2"/>
  <c r="AI33" i="2"/>
  <c r="Z35" i="2"/>
  <c r="AC6" i="2"/>
  <c r="AJ6" i="2" s="1"/>
  <c r="AC7" i="2"/>
  <c r="AB8" i="2"/>
  <c r="AC9" i="2"/>
  <c r="AJ9" i="2" s="1"/>
  <c r="AC10" i="2"/>
  <c r="AC11" i="2"/>
  <c r="AJ11" i="2" s="1"/>
  <c r="AC12" i="2"/>
  <c r="AJ12" i="2" s="1"/>
  <c r="AC13" i="2"/>
  <c r="AJ13" i="2" s="1"/>
  <c r="AB14" i="2"/>
  <c r="Z15" i="2"/>
  <c r="AI15" i="2"/>
  <c r="AH16" i="2"/>
  <c r="AH17" i="2"/>
  <c r="Z18" i="2"/>
  <c r="AI18" i="2"/>
  <c r="AB19" i="2"/>
  <c r="AB20" i="2"/>
  <c r="AB21" i="2"/>
  <c r="Z22" i="2"/>
  <c r="AI22" i="2"/>
  <c r="AH23" i="2"/>
  <c r="AG24" i="2"/>
  <c r="AG25" i="2"/>
  <c r="AF26" i="2"/>
  <c r="AE27" i="2"/>
  <c r="AE28" i="2"/>
  <c r="AE29" i="2"/>
  <c r="AE30" i="2"/>
  <c r="AE31" i="2"/>
  <c r="AE32" i="2"/>
  <c r="AE33" i="2"/>
  <c r="AE34" i="2"/>
  <c r="AE35" i="2"/>
  <c r="AE36" i="2"/>
  <c r="AD37" i="2"/>
  <c r="AJ37" i="2" s="1"/>
  <c r="AC38" i="2"/>
  <c r="AJ38" i="2" s="1"/>
  <c r="AC39" i="2"/>
  <c r="AJ39" i="2" s="1"/>
  <c r="AD40" i="2"/>
  <c r="AD41" i="2"/>
  <c r="AD42" i="2"/>
  <c r="AD43" i="2"/>
  <c r="AC44" i="2"/>
  <c r="AC45" i="2"/>
  <c r="AJ45" i="2" s="1"/>
  <c r="AB46" i="2"/>
  <c r="AC47" i="2"/>
  <c r="AC48" i="2"/>
  <c r="AI27" i="2"/>
  <c r="Z29" i="2"/>
  <c r="AD6" i="2"/>
  <c r="AD7" i="2"/>
  <c r="AC8" i="2"/>
  <c r="AD9" i="2"/>
  <c r="AD10" i="2"/>
  <c r="AD11" i="2"/>
  <c r="AD12" i="2"/>
  <c r="AD13" i="2"/>
  <c r="AC14" i="2"/>
  <c r="AB15" i="2"/>
  <c r="Z16" i="2"/>
  <c r="AI16" i="2"/>
  <c r="Z17" i="2"/>
  <c r="AI17" i="2"/>
  <c r="AB18" i="2"/>
  <c r="AC19" i="2"/>
  <c r="AC20" i="2"/>
  <c r="AC21" i="2"/>
  <c r="AB22" i="2"/>
  <c r="Z23" i="2"/>
  <c r="AI23" i="2"/>
  <c r="AH24" i="2"/>
  <c r="AH25" i="2"/>
  <c r="AG26" i="2"/>
  <c r="AF27" i="2"/>
  <c r="AF29" i="2"/>
  <c r="AF30" i="2"/>
  <c r="AF31" i="2"/>
  <c r="AF36" i="2"/>
  <c r="AE37" i="2"/>
  <c r="AD38" i="2"/>
  <c r="AE40" i="2"/>
  <c r="AE41" i="2"/>
  <c r="AE42" i="2"/>
  <c r="AD45" i="2"/>
  <c r="AC46" i="2"/>
  <c r="AD47" i="2"/>
  <c r="AJ47" i="2" s="1"/>
  <c r="AD48" i="2"/>
  <c r="Z30" i="2"/>
  <c r="Z32" i="2"/>
  <c r="AE9" i="2"/>
  <c r="AB16" i="2"/>
  <c r="AB17" i="2"/>
  <c r="AC18" i="2"/>
  <c r="AD19" i="2"/>
  <c r="AD20" i="2"/>
  <c r="AD21" i="2"/>
  <c r="AC22" i="2"/>
  <c r="AB23" i="2"/>
  <c r="Z24" i="2"/>
  <c r="AI24" i="2"/>
  <c r="Z25" i="2"/>
  <c r="AI25" i="2"/>
  <c r="AH26" i="2"/>
  <c r="AD46" i="2"/>
  <c r="AE47" i="2"/>
  <c r="AE48" i="2"/>
  <c r="AI34" i="2"/>
  <c r="AF6" i="2"/>
  <c r="AF7" i="2"/>
  <c r="AJ7" i="2" s="1"/>
  <c r="AE8" i="2"/>
  <c r="AF9" i="2"/>
  <c r="AF10" i="2"/>
  <c r="AF11" i="2"/>
  <c r="AF12" i="2"/>
  <c r="AF13" i="2"/>
  <c r="AE14" i="2"/>
  <c r="AD15" i="2"/>
  <c r="AC16" i="2"/>
  <c r="AC17" i="2"/>
  <c r="AD18" i="2"/>
  <c r="AE19" i="2"/>
  <c r="AE20" i="2"/>
  <c r="AE21" i="2"/>
  <c r="AD22" i="2"/>
  <c r="AC23" i="2"/>
  <c r="AB24" i="2"/>
  <c r="AB25" i="2"/>
  <c r="Z26" i="2"/>
  <c r="AI26" i="2"/>
  <c r="AH28" i="2"/>
  <c r="AH29" i="2"/>
  <c r="AH30" i="2"/>
  <c r="AH31" i="2"/>
  <c r="AH32" i="2"/>
  <c r="AH33" i="2"/>
  <c r="AH34" i="2"/>
  <c r="AH35" i="2"/>
  <c r="AF39" i="2"/>
  <c r="AG40" i="2"/>
  <c r="AG41" i="2"/>
  <c r="AG42" i="2"/>
  <c r="AG43" i="2"/>
  <c r="AF44" i="2"/>
  <c r="AJ44" i="2" s="1"/>
  <c r="AF45" i="2"/>
  <c r="AE46" i="2"/>
  <c r="AF47" i="2"/>
  <c r="AF48" i="2"/>
  <c r="AG48" i="2"/>
  <c r="AC25" i="2"/>
  <c r="Z36" i="2"/>
  <c r="AH7" i="2"/>
  <c r="AG8" i="2"/>
  <c r="AH9" i="2"/>
  <c r="AH10" i="2"/>
  <c r="AH11" i="2"/>
  <c r="AH12" i="2"/>
  <c r="AH13" i="2"/>
  <c r="AG14" i="2"/>
  <c r="AF15" i="2"/>
  <c r="AE16" i="2"/>
  <c r="AE17" i="2"/>
  <c r="AF18" i="2"/>
  <c r="AG19" i="2"/>
  <c r="AG20" i="2"/>
  <c r="AG21" i="2"/>
  <c r="AF22" i="2"/>
  <c r="AE23" i="2"/>
  <c r="AD24" i="2"/>
  <c r="AD25" i="2"/>
  <c r="AC26" i="2"/>
  <c r="AB27" i="2"/>
  <c r="AJ27" i="2" s="1"/>
  <c r="AB28" i="2"/>
  <c r="AB29" i="2"/>
  <c r="AJ29" i="2" s="1"/>
  <c r="AB30" i="2"/>
  <c r="AB31" i="2"/>
  <c r="AB32" i="2"/>
  <c r="AJ32" i="2" s="1"/>
  <c r="AB33" i="2"/>
  <c r="AJ33" i="2" s="1"/>
  <c r="AB34" i="2"/>
  <c r="AB35" i="2"/>
  <c r="AB36" i="2"/>
  <c r="AJ36" i="2" s="1"/>
  <c r="Z37" i="2"/>
  <c r="AI37" i="2"/>
  <c r="AH38" i="2"/>
  <c r="AH39" i="2"/>
  <c r="Z40" i="2"/>
  <c r="AI40" i="2"/>
  <c r="AI41" i="2"/>
  <c r="Z42" i="2"/>
  <c r="Z43" i="2"/>
  <c r="AH44" i="2"/>
  <c r="AH45" i="2"/>
  <c r="AG46" i="2"/>
  <c r="AH47" i="2"/>
  <c r="AH48" i="2"/>
  <c r="AI28" i="2"/>
  <c r="Z6" i="2"/>
  <c r="AI6" i="2"/>
  <c r="Z7" i="2"/>
  <c r="AI7" i="2"/>
  <c r="AH8" i="2"/>
  <c r="Z9" i="2"/>
  <c r="AI9" i="2"/>
  <c r="Z10" i="2"/>
  <c r="AI10" i="2"/>
  <c r="Z11" i="2"/>
  <c r="AI11" i="2"/>
  <c r="Z12" i="2"/>
  <c r="AI12" i="2"/>
  <c r="Z13" i="2"/>
  <c r="AI13" i="2"/>
  <c r="AH14" i="2"/>
  <c r="AG15" i="2"/>
  <c r="AF16" i="2"/>
  <c r="AF17" i="2"/>
  <c r="AG18" i="2"/>
  <c r="AH19" i="2"/>
  <c r="AH20" i="2"/>
  <c r="AH21" i="2"/>
  <c r="AG22" i="2"/>
  <c r="AF23" i="2"/>
  <c r="AE25" i="2"/>
  <c r="AD26" i="2"/>
  <c r="AC28" i="2"/>
  <c r="Z38" i="2"/>
  <c r="AI38" i="2"/>
  <c r="Z39" i="2"/>
  <c r="AI39" i="2"/>
  <c r="AB40" i="2"/>
  <c r="AB41" i="2"/>
  <c r="AJ41" i="2" s="1"/>
  <c r="AB42" i="2"/>
  <c r="AB43" i="2"/>
  <c r="AJ43" i="2" s="1"/>
  <c r="Z44" i="2"/>
  <c r="AI44" i="2"/>
  <c r="Z45" i="2"/>
  <c r="AI45" i="2"/>
  <c r="AH46" i="2"/>
  <c r="Z47" i="2"/>
  <c r="AI47" i="2"/>
  <c r="Z48" i="2"/>
  <c r="AI48" i="2"/>
  <c r="AC24" i="2"/>
  <c r="AB26" i="2"/>
  <c r="Z8" i="2"/>
  <c r="Z14" i="2"/>
  <c r="Z19" i="2"/>
  <c r="Z20" i="2"/>
  <c r="Z21" i="2"/>
  <c r="Z46" i="2"/>
  <c r="M9" i="1"/>
  <c r="M19" i="1"/>
  <c r="M21" i="1"/>
  <c r="AJ18" i="2" l="1"/>
  <c r="AJ31" i="2"/>
  <c r="AJ25" i="2"/>
  <c r="AJ42" i="2"/>
  <c r="AJ30" i="2"/>
  <c r="AJ24" i="2"/>
  <c r="AJ46" i="2"/>
  <c r="AJ40" i="2"/>
  <c r="AJ28" i="2"/>
  <c r="AJ17" i="2"/>
  <c r="AJ22" i="2"/>
  <c r="AJ8" i="2"/>
  <c r="AJ35" i="2"/>
  <c r="AJ16" i="2"/>
  <c r="AJ15" i="2"/>
  <c r="AJ21" i="2"/>
  <c r="AJ26" i="2"/>
  <c r="AJ34" i="2"/>
  <c r="AJ23" i="2"/>
  <c r="AJ20" i="2"/>
  <c r="AJ14" i="2"/>
  <c r="AJ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4" authorId="0" shapeId="0" xr:uid="{0CD4ECDE-69EB-4021-81E9-5738221DE00E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7F16436F-E6B9-4EFB-9464-71A131995F9E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AA19F01D-C73F-4FE3-82E3-644FE3CCF509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DC5652A9-5C5C-4988-BB3F-47E1B1AC4966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tc={E6726D93-E026-4316-B9C7-70910BBEE3F0}</author>
    <author>tc={38ECA498-A928-47AF-AB9D-B9AF0E822CC1}</author>
    <author>tc={4CB512A1-DBF3-415F-AFFB-334F766767D8}</author>
    <author>tc={F126F505-57F3-4311-BFDA-C6A8E2278478}</author>
    <author>tc={264E1E13-B8F5-4210-9F3E-6A34CDC94DB6}</author>
    <author>tc={2A0DF65B-5EB1-4B77-88C4-0D03EC7CD0B6}</author>
    <author>tc={D88F8618-4BB8-489C-85EF-AF2959C265FC}</author>
    <author>tc={6503ACAF-8EFA-4F83-8645-B097B03859A4}</author>
    <author>tc={F5B037C9-0056-4547-A6DC-80EF077CC6C7}</author>
    <author>tc={3B32EB6F-5791-4E58-9CC2-81721256B929}</author>
    <author>tc={12DE52DF-D35F-458A-847E-742B4748B454}</author>
    <author>tc={92A38A32-C623-4A95-8891-A93C2B332B2E}</author>
    <author>tc={D59E02BF-2ED2-42C7-848B-3086C893E656}</author>
    <author>tc={E44138F9-16CC-4590-9457-CEA7C085C5EA}</author>
    <author>tc={9DD10DB3-864D-475A-8150-AA698E97A137}</author>
    <author>tc={4972E552-0AAA-4F6F-B277-37FB24255077}</author>
    <author>tc={86C50827-6D0D-46D2-8BBF-4271F03CD41A}</author>
  </authors>
  <commentList>
    <comment ref="O7" authorId="0" shapeId="0" xr:uid="{E6726D93-E026-4316-B9C7-70910BBEE3F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V9" authorId="1" shapeId="0" xr:uid="{38ECA498-A928-47AF-AB9D-B9AF0E822CC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J11" authorId="2" shapeId="0" xr:uid="{4CB512A1-DBF3-415F-AFFB-334F766767D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S12" authorId="3" shapeId="0" xr:uid="{F126F505-57F3-4311-BFDA-C6A8E227847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13" authorId="4" shapeId="0" xr:uid="{264E1E13-B8F5-4210-9F3E-6A34CDC94DB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P17" authorId="5" shapeId="0" xr:uid="{2A0DF65B-5EB1-4B77-88C4-0D03EC7CD0B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X18" authorId="6" shapeId="0" xr:uid="{D88F8618-4BB8-489C-85EF-AF2959C265F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N19" authorId="7" shapeId="0" xr:uid="{6503ACAF-8EFA-4F83-8645-B097B03859A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W21" authorId="8" shapeId="0" xr:uid="{F5B037C9-0056-4547-A6DC-80EF077CC6C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I28" authorId="9" shapeId="0" xr:uid="{3B32EB6F-5791-4E58-9CC2-81721256B92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L29" authorId="10" shapeId="0" xr:uid="{12DE52DF-D35F-458A-847E-742B4748B45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R31" authorId="11" shapeId="0" xr:uid="{92A38A32-C623-4A95-8891-A93C2B332B2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T33" authorId="12" shapeId="0" xr:uid="{D59E02BF-2ED2-42C7-848B-3086C893E65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Y36" authorId="13" shapeId="0" xr:uid="{E44138F9-16CC-4590-9457-CEA7C085C5E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U40" authorId="14" shapeId="0" xr:uid="{9DD10DB3-864D-475A-8150-AA698E97A13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47" authorId="15" shapeId="0" xr:uid="{4972E552-0AAA-4F6F-B277-37FB2425507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48" authorId="16" shapeId="0" xr:uid="{86C50827-6D0D-46D2-8BBF-4271F03CD41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</commentList>
</comments>
</file>

<file path=xl/sharedStrings.xml><?xml version="1.0" encoding="utf-8"?>
<sst xmlns="http://schemas.openxmlformats.org/spreadsheetml/2006/main" count="558" uniqueCount="206">
  <si>
    <t>Tirsdagsseilaser</t>
  </si>
  <si>
    <t>Ja</t>
  </si>
  <si>
    <t>Nei</t>
  </si>
  <si>
    <t>N-R 1 = N-R med spinnaker</t>
  </si>
  <si>
    <t>N-R 3 = N-R Shorthand med spinaker</t>
  </si>
  <si>
    <t>Tirsdag 24. september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</si>
  <si>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</si>
  <si>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</si>
  <si>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</si>
  <si>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</si>
  <si>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</si>
  <si>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</si>
  <si>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</si>
  <si>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</si>
  <si>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</si>
  <si>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</si>
  <si>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</si>
  <si>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</si>
  <si>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</si>
  <si>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</si>
  <si>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</si>
  <si>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</si>
  <si>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</si>
  <si>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</si>
  <si>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</si>
  <si>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</si>
  <si>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</si>
  <si>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</si>
  <si>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</si>
  <si>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</si>
  <si>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</si>
  <si>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</si>
  <si>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</si>
  <si>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</si>
  <si>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</si>
  <si>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</si>
  <si>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</si>
  <si>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</si>
  <si>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</si>
  <si>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</si>
  <si>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</si>
  <si>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</si>
  <si>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</si>
  <si>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</si>
  <si>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</si>
  <si>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</si>
  <si>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</si>
  <si>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</si>
  <si>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</si>
  <si>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</si>
  <si>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</si>
  <si>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</si>
  <si>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</si>
  <si>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</si>
  <si>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Anne Gro Parnemann</t>
  </si>
  <si>
    <t>USF</t>
  </si>
  <si>
    <t>NOR</t>
  </si>
  <si>
    <t>H-båt</t>
  </si>
  <si>
    <t>Nipa</t>
  </si>
  <si>
    <t xml:space="preserve">Siv Christensen </t>
  </si>
  <si>
    <t>KNS</t>
  </si>
  <si>
    <t>J/80</t>
  </si>
  <si>
    <t>Baby Boop</t>
  </si>
  <si>
    <t>Sandra Skiaker</t>
  </si>
  <si>
    <t>FS</t>
  </si>
  <si>
    <t>Express</t>
  </si>
  <si>
    <t>Roxanne</t>
  </si>
  <si>
    <t>Andreas Abildgaard</t>
  </si>
  <si>
    <t>Elan 310</t>
  </si>
  <si>
    <t>Kårstua</t>
  </si>
  <si>
    <t>Pål Smitt-Amundsen</t>
  </si>
  <si>
    <t>First 31.7</t>
  </si>
  <si>
    <t>Bilbo</t>
  </si>
  <si>
    <t>Stein Thorstensen</t>
  </si>
  <si>
    <t>Rå Båt</t>
  </si>
  <si>
    <t>Marius Andersen</t>
  </si>
  <si>
    <t>Farr 30</t>
  </si>
  <si>
    <t>Pakalolo</t>
  </si>
  <si>
    <t>Hans Wang</t>
  </si>
  <si>
    <t>X 40</t>
  </si>
  <si>
    <t>KJAPPFOT</t>
  </si>
  <si>
    <t>Egil Naustvik</t>
  </si>
  <si>
    <t>Linjett 33</t>
  </si>
  <si>
    <t>Fragancia</t>
  </si>
  <si>
    <t>Yngve Amundsen</t>
  </si>
  <si>
    <t>X-35 OD</t>
  </si>
  <si>
    <t>Akhillevs-X</t>
  </si>
  <si>
    <t>Iver Iversen</t>
  </si>
  <si>
    <t>Grand Soleil 42 R</t>
  </si>
  <si>
    <t>Tango II</t>
  </si>
  <si>
    <t>Pål Arvid Saltvedt</t>
  </si>
  <si>
    <t>Elan 40</t>
  </si>
  <si>
    <t>Jonna</t>
  </si>
  <si>
    <t>Nicolai Samuelsen</t>
  </si>
  <si>
    <t>H-Båt</t>
  </si>
  <si>
    <t xml:space="preserve">Kari </t>
  </si>
  <si>
    <t>Joachim Lyng-Olsen</t>
  </si>
  <si>
    <t>Contrast 33</t>
  </si>
  <si>
    <t>Vildensky</t>
  </si>
  <si>
    <t>Espen Sunde</t>
  </si>
  <si>
    <t>Jeanneau 30i</t>
  </si>
  <si>
    <t>Vesla</t>
  </si>
  <si>
    <t>Monica Hjelle</t>
  </si>
  <si>
    <t xml:space="preserve">X-102 </t>
  </si>
  <si>
    <t xml:space="preserve">BLÅTANN </t>
  </si>
  <si>
    <t>Mads Grimholt</t>
  </si>
  <si>
    <t>J/92</t>
  </si>
  <si>
    <t>IGGY</t>
  </si>
  <si>
    <t>Jon Vendelboe</t>
  </si>
  <si>
    <t>X-37</t>
  </si>
  <si>
    <t>Metaxa</t>
  </si>
  <si>
    <t>Per Christian Andresen</t>
  </si>
  <si>
    <t>Dehler 34</t>
  </si>
  <si>
    <t>Bellini</t>
  </si>
  <si>
    <t>Arild Vikse</t>
  </si>
  <si>
    <t>11MOD</t>
  </si>
  <si>
    <t>Olivia</t>
  </si>
  <si>
    <t>Aril Spetalen</t>
  </si>
  <si>
    <t>Scanner 391</t>
  </si>
  <si>
    <t>Gran'ma Ben</t>
  </si>
  <si>
    <t>Ullrich Mende</t>
  </si>
  <si>
    <t>Oslo SF</t>
  </si>
  <si>
    <t>J/99</t>
  </si>
  <si>
    <t>Karikveite</t>
  </si>
  <si>
    <t xml:space="preserve">Knut-Arne Næverdal </t>
  </si>
  <si>
    <t>Hanse 315</t>
  </si>
  <si>
    <t>Njård</t>
  </si>
  <si>
    <t>Poengsammendrag</t>
  </si>
  <si>
    <t>Poengsammendrag uten strykninger</t>
  </si>
  <si>
    <t>Poengsammendrag de 8 beste resultatene</t>
  </si>
  <si>
    <t>Pl.</t>
  </si>
  <si>
    <t>Startklasse</t>
  </si>
  <si>
    <t>07.05.</t>
  </si>
  <si>
    <t>14.05.</t>
  </si>
  <si>
    <t>21.05.</t>
  </si>
  <si>
    <t>28.05.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</si>
  <si>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</si>
  <si>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</si>
  <si>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</si>
  <si>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</si>
  <si>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</si>
  <si>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</si>
  <si>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</si>
  <si>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</si>
  <si>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</si>
  <si>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</si>
  <si>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</si>
  <si>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</si>
  <si>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</si>
  <si>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18:00</t>
  </si>
  <si>
    <t>18:10</t>
  </si>
  <si>
    <t>Ove A. Kvalnes</t>
  </si>
  <si>
    <t>Bavaria 35 match</t>
  </si>
  <si>
    <t>Occasione</t>
  </si>
  <si>
    <t xml:space="preserve">Sturla Falck </t>
  </si>
  <si>
    <t>ELO</t>
  </si>
  <si>
    <t>Guri Kjæserud</t>
  </si>
  <si>
    <t>Humla</t>
  </si>
  <si>
    <t>Cecilia Stokkeland</t>
  </si>
  <si>
    <t>J/109</t>
  </si>
  <si>
    <t>JJFlash</t>
  </si>
  <si>
    <t>Ingrid Fladmark</t>
  </si>
  <si>
    <t>Albin Nova</t>
  </si>
  <si>
    <t>Fryd V</t>
  </si>
  <si>
    <t>Johan Mowinckel</t>
  </si>
  <si>
    <t>Wauquiez opium 39</t>
  </si>
  <si>
    <t>Pamina</t>
  </si>
  <si>
    <t>Christian Stensholt</t>
  </si>
  <si>
    <t>Pogo 8,50</t>
  </si>
  <si>
    <t>Vindtora</t>
  </si>
  <si>
    <t>Peter Sahlström</t>
  </si>
  <si>
    <t>J/120</t>
  </si>
  <si>
    <t>the Joker</t>
  </si>
  <si>
    <t>Stig Ulfsby</t>
  </si>
  <si>
    <t>Sun Odyssey 35</t>
  </si>
  <si>
    <t>Balsam</t>
  </si>
  <si>
    <t>Kjell U Sandvig</t>
  </si>
  <si>
    <t>Bærum</t>
  </si>
  <si>
    <t>Arcona 410</t>
  </si>
  <si>
    <t>Stær</t>
  </si>
  <si>
    <t>Laurence Gibbons</t>
  </si>
  <si>
    <t>Seascape 18</t>
  </si>
  <si>
    <t>Basse 2</t>
  </si>
  <si>
    <t>Morten Raugstad</t>
  </si>
  <si>
    <t>Baluba</t>
  </si>
  <si>
    <t>Rune Wahl Nilsson</t>
  </si>
  <si>
    <t>Linn II</t>
  </si>
  <si>
    <t>Caroline Grimsgaard</t>
  </si>
  <si>
    <t>First 31.7 LR</t>
  </si>
  <si>
    <t>Ziggy</t>
  </si>
  <si>
    <t>Tom Olsen</t>
  </si>
  <si>
    <t>Salona 37</t>
  </si>
  <si>
    <t>Angelique</t>
  </si>
  <si>
    <t>Christian Hall</t>
  </si>
  <si>
    <t>X-43</t>
  </si>
  <si>
    <t>Bjørnstjerne</t>
  </si>
  <si>
    <t>Magnus Jensen</t>
  </si>
  <si>
    <t>NN</t>
  </si>
  <si>
    <t>Geir Atle Lerkerød</t>
  </si>
  <si>
    <t>Masalama</t>
  </si>
  <si>
    <t>Aslak Vardund</t>
  </si>
  <si>
    <t>Elan 380</t>
  </si>
  <si>
    <t>Ajda</t>
  </si>
  <si>
    <t>John Moen</t>
  </si>
  <si>
    <t>Merlin II</t>
  </si>
  <si>
    <t xml:space="preserve">*Startbåt , markert med rødt, får tildelt snittet av de 5 beste resultatene innenfor den serien (vår eller høst) de er startbåt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</si>
</sst>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hh:mm;@"/>
  </numFmts>
  <fonts count="25" x14ac:knownFonts="1">
    <font>
      <sz val="10"/>
      <color rgb="FF000000"/>
      <name val="Arial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63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center" vertical="center"/>
    </xf>
    <xf numFmtId="46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6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46" fontId="12" fillId="0" borderId="3" xfId="0" applyNumberFormat="1" applyFont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46" fontId="12" fillId="2" borderId="3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64" fontId="12" fillId="6" borderId="8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2" fillId="7" borderId="9" xfId="0" applyNumberFormat="1" applyFont="1" applyFill="1" applyBorder="1" applyAlignment="1">
      <alignment horizontal="center" vertical="center" wrapText="1"/>
    </xf>
    <xf numFmtId="164" fontId="12" fillId="8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6" fontId="12" fillId="0" borderId="13" xfId="0" applyNumberFormat="1" applyFont="1" applyBorder="1" applyAlignment="1">
      <alignment horizontal="center" vertical="center"/>
    </xf>
    <xf numFmtId="46" fontId="12" fillId="0" borderId="16" xfId="0" applyNumberFormat="1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6" fontId="12" fillId="2" borderId="1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6" borderId="17" xfId="0" applyNumberFormat="1" applyFont="1" applyFill="1" applyBorder="1" applyAlignment="1">
      <alignment vertical="center" wrapText="1"/>
    </xf>
    <xf numFmtId="164" fontId="8" fillId="6" borderId="18" xfId="0" applyNumberFormat="1" applyFont="1" applyFill="1" applyBorder="1" applyAlignment="1">
      <alignment vertical="center" wrapText="1"/>
    </xf>
    <xf numFmtId="164" fontId="8" fillId="7" borderId="18" xfId="0" applyNumberFormat="1" applyFont="1" applyFill="1" applyBorder="1" applyAlignment="1">
      <alignment vertical="center" wrapText="1"/>
    </xf>
    <xf numFmtId="164" fontId="8" fillId="8" borderId="18" xfId="0" applyNumberFormat="1" applyFont="1" applyFill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8" fillId="0" borderId="21" xfId="0" applyFont="1" applyBorder="1"/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46" fontId="8" fillId="0" borderId="21" xfId="0" applyNumberFormat="1" applyFont="1" applyBorder="1" applyAlignment="1">
      <alignment horizontal="center" vertical="center" wrapText="1"/>
    </xf>
    <xf numFmtId="46" fontId="8" fillId="0" borderId="22" xfId="0" applyNumberFormat="1" applyFont="1" applyBorder="1" applyAlignment="1">
      <alignment horizontal="center"/>
    </xf>
    <xf numFmtId="164" fontId="5" fillId="2" borderId="21" xfId="0" applyNumberFormat="1" applyFont="1" applyFill="1" applyBorder="1"/>
    <xf numFmtId="46" fontId="0" fillId="2" borderId="22" xfId="0" applyNumberForma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9" fillId="3" borderId="21" xfId="0" applyFont="1" applyFill="1" applyBorder="1"/>
    <xf numFmtId="164" fontId="8" fillId="6" borderId="23" xfId="0" applyNumberFormat="1" applyFont="1" applyFill="1" applyBorder="1" applyAlignment="1">
      <alignment horizontal="center"/>
    </xf>
    <xf numFmtId="164" fontId="8" fillId="6" borderId="18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/>
    </xf>
    <xf numFmtId="164" fontId="8" fillId="7" borderId="24" xfId="0" applyNumberFormat="1" applyFont="1" applyFill="1" applyBorder="1" applyAlignment="1">
      <alignment horizontal="center"/>
    </xf>
    <xf numFmtId="164" fontId="8" fillId="8" borderId="24" xfId="0" applyNumberFormat="1" applyFont="1" applyFill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2" xfId="0" applyBorder="1"/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/>
    </xf>
    <xf numFmtId="2" fontId="8" fillId="2" borderId="13" xfId="0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right"/>
    </xf>
    <xf numFmtId="164" fontId="8" fillId="9" borderId="18" xfId="1" applyNumberFormat="1" applyFont="1" applyFill="1" applyBorder="1" applyAlignment="1">
      <alignment horizontal="center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164" fontId="5" fillId="0" borderId="25" xfId="1" applyNumberFormat="1" applyBorder="1" applyAlignment="1">
      <alignment horizontal="center"/>
    </xf>
    <xf numFmtId="164" fontId="5" fillId="0" borderId="23" xfId="1" applyNumberFormat="1" applyBorder="1" applyAlignment="1">
      <alignment horizontal="center"/>
    </xf>
    <xf numFmtId="164" fontId="5" fillId="0" borderId="24" xfId="1" applyNumberFormat="1" applyBorder="1" applyAlignment="1">
      <alignment horizontal="center"/>
    </xf>
    <xf numFmtId="0" fontId="15" fillId="0" borderId="22" xfId="0" applyFont="1" applyBorder="1"/>
    <xf numFmtId="0" fontId="8" fillId="0" borderId="22" xfId="0" applyFont="1" applyBorder="1" applyAlignment="1">
      <alignment horizontal="left" vertical="center"/>
    </xf>
    <xf numFmtId="164" fontId="8" fillId="9" borderId="23" xfId="1" applyNumberFormat="1" applyFont="1" applyFill="1" applyBorder="1" applyAlignment="1">
      <alignment horizontal="center"/>
    </xf>
    <xf numFmtId="164" fontId="8" fillId="9" borderId="24" xfId="1" applyNumberFormat="1" applyFont="1" applyFill="1" applyBorder="1" applyAlignment="1">
      <alignment horizontal="center"/>
    </xf>
    <xf numFmtId="164" fontId="8" fillId="10" borderId="24" xfId="1" applyNumberFormat="1" applyFont="1" applyFill="1" applyBorder="1" applyAlignment="1">
      <alignment horizontal="center"/>
    </xf>
    <xf numFmtId="164" fontId="8" fillId="11" borderId="24" xfId="1" applyNumberFormat="1" applyFont="1" applyFill="1" applyBorder="1" applyAlignment="1">
      <alignment horizontal="center"/>
    </xf>
    <xf numFmtId="164" fontId="8" fillId="12" borderId="24" xfId="1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2" borderId="14" xfId="0" applyFont="1" applyFill="1" applyBorder="1" applyAlignment="1">
      <alignment horizontal="left"/>
    </xf>
    <xf numFmtId="46" fontId="8" fillId="13" borderId="21" xfId="0" applyNumberFormat="1" applyFont="1" applyFill="1" applyBorder="1" applyAlignment="1">
      <alignment horizontal="center" vertical="center" wrapText="1"/>
    </xf>
    <xf numFmtId="1" fontId="9" fillId="5" borderId="13" xfId="0" applyNumberFormat="1" applyFont="1" applyFill="1" applyBorder="1" applyAlignment="1">
      <alignment horizontal="right" vertical="center" wrapText="1"/>
    </xf>
    <xf numFmtId="164" fontId="8" fillId="12" borderId="18" xfId="1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" fontId="9" fillId="5" borderId="21" xfId="0" applyNumberFormat="1" applyFont="1" applyFill="1" applyBorder="1" applyAlignment="1">
      <alignment horizontal="right" vertical="center" wrapText="1"/>
    </xf>
    <xf numFmtId="164" fontId="8" fillId="6" borderId="2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right"/>
    </xf>
    <xf numFmtId="0" fontId="8" fillId="2" borderId="22" xfId="0" applyFont="1" applyFill="1" applyBorder="1" applyAlignment="1">
      <alignment horizontal="left"/>
    </xf>
    <xf numFmtId="0" fontId="15" fillId="0" borderId="21" xfId="0" applyFont="1" applyBorder="1"/>
    <xf numFmtId="164" fontId="8" fillId="9" borderId="23" xfId="0" applyNumberFormat="1" applyFont="1" applyFill="1" applyBorder="1" applyAlignment="1">
      <alignment horizontal="center"/>
    </xf>
    <xf numFmtId="164" fontId="8" fillId="9" borderId="18" xfId="0" applyNumberFormat="1" applyFont="1" applyFill="1" applyBorder="1" applyAlignment="1">
      <alignment horizontal="center"/>
    </xf>
    <xf numFmtId="164" fontId="8" fillId="14" borderId="24" xfId="0" applyNumberFormat="1" applyFont="1" applyFill="1" applyBorder="1" applyAlignment="1">
      <alignment horizontal="center"/>
    </xf>
    <xf numFmtId="164" fontId="8" fillId="9" borderId="24" xfId="0" applyNumberFormat="1" applyFont="1" applyFill="1" applyBorder="1" applyAlignment="1">
      <alignment horizontal="center"/>
    </xf>
    <xf numFmtId="164" fontId="8" fillId="15" borderId="24" xfId="0" applyNumberFormat="1" applyFont="1" applyFill="1" applyBorder="1" applyAlignment="1">
      <alignment horizontal="center"/>
    </xf>
    <xf numFmtId="164" fontId="8" fillId="15" borderId="18" xfId="0" applyNumberFormat="1" applyFont="1" applyFill="1" applyBorder="1" applyAlignment="1">
      <alignment horizontal="center"/>
    </xf>
    <xf numFmtId="164" fontId="8" fillId="16" borderId="18" xfId="0" applyNumberFormat="1" applyFont="1" applyFill="1" applyBorder="1" applyAlignment="1">
      <alignment horizontal="center"/>
    </xf>
    <xf numFmtId="0" fontId="16" fillId="0" borderId="14" xfId="0" applyFont="1" applyBorder="1"/>
    <xf numFmtId="0" fontId="16" fillId="0" borderId="13" xfId="0" applyFont="1" applyBorder="1"/>
    <xf numFmtId="21" fontId="8" fillId="0" borderId="22" xfId="0" applyNumberFormat="1" applyFont="1" applyBorder="1" applyAlignment="1">
      <alignment horizontal="center"/>
    </xf>
    <xf numFmtId="0" fontId="9" fillId="3" borderId="13" xfId="0" applyFont="1" applyFill="1" applyBorder="1"/>
    <xf numFmtId="164" fontId="8" fillId="10" borderId="23" xfId="0" applyNumberFormat="1" applyFont="1" applyFill="1" applyBorder="1" applyAlignment="1">
      <alignment horizontal="center"/>
    </xf>
    <xf numFmtId="164" fontId="8" fillId="17" borderId="24" xfId="0" applyNumberFormat="1" applyFont="1" applyFill="1" applyBorder="1" applyAlignment="1">
      <alignment horizontal="center"/>
    </xf>
    <xf numFmtId="164" fontId="8" fillId="18" borderId="24" xfId="0" applyNumberFormat="1" applyFont="1" applyFill="1" applyBorder="1" applyAlignment="1">
      <alignment horizontal="center"/>
    </xf>
    <xf numFmtId="164" fontId="8" fillId="19" borderId="24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46" fontId="8" fillId="0" borderId="22" xfId="0" applyNumberFormat="1" applyFont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164" fontId="8" fillId="6" borderId="23" xfId="0" applyNumberFormat="1" applyFont="1" applyFill="1" applyBorder="1" applyAlignment="1">
      <alignment horizontal="center" vertical="center" wrapText="1"/>
    </xf>
    <xf numFmtId="164" fontId="8" fillId="6" borderId="24" xfId="0" applyNumberFormat="1" applyFont="1" applyFill="1" applyBorder="1" applyAlignment="1">
      <alignment horizontal="center" vertical="center" wrapText="1"/>
    </xf>
    <xf numFmtId="164" fontId="8" fillId="7" borderId="24" xfId="0" applyNumberFormat="1" applyFont="1" applyFill="1" applyBorder="1" applyAlignment="1">
      <alignment horizontal="center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46" fontId="8" fillId="0" borderId="14" xfId="0" applyNumberFormat="1" applyFont="1" applyBorder="1" applyAlignment="1">
      <alignment horizontal="center" vertical="center"/>
    </xf>
    <xf numFmtId="164" fontId="8" fillId="8" borderId="25" xfId="0" applyNumberFormat="1" applyFont="1" applyFill="1" applyBorder="1" applyAlignment="1">
      <alignment horizontal="center"/>
    </xf>
    <xf numFmtId="0" fontId="8" fillId="0" borderId="21" xfId="1" applyFont="1" applyBorder="1" applyAlignment="1">
      <alignment horizontal="left"/>
    </xf>
    <xf numFmtId="0" fontId="8" fillId="0" borderId="22" xfId="1" applyFont="1" applyBorder="1"/>
    <xf numFmtId="0" fontId="8" fillId="0" borderId="23" xfId="1" applyFont="1" applyBorder="1" applyAlignment="1">
      <alignment horizontal="center"/>
    </xf>
    <xf numFmtId="0" fontId="8" fillId="0" borderId="22" xfId="1" applyFont="1" applyBorder="1" applyAlignment="1">
      <alignment horizontal="right"/>
    </xf>
    <xf numFmtId="0" fontId="8" fillId="2" borderId="22" xfId="1" applyFont="1" applyFill="1" applyBorder="1" applyAlignment="1">
      <alignment horizontal="left"/>
    </xf>
    <xf numFmtId="46" fontId="8" fillId="0" borderId="26" xfId="1" applyNumberFormat="1" applyFont="1" applyBorder="1" applyAlignment="1">
      <alignment horizontal="center"/>
    </xf>
    <xf numFmtId="164" fontId="5" fillId="2" borderId="21" xfId="1" applyNumberFormat="1" applyFill="1" applyBorder="1"/>
    <xf numFmtId="2" fontId="8" fillId="2" borderId="21" xfId="1" applyNumberFormat="1" applyFont="1" applyFill="1" applyBorder="1" applyAlignment="1">
      <alignment horizontal="center"/>
    </xf>
    <xf numFmtId="0" fontId="9" fillId="3" borderId="21" xfId="1" applyFont="1" applyFill="1" applyBorder="1"/>
    <xf numFmtId="164" fontId="8" fillId="6" borderId="2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7" borderId="24" xfId="1" applyNumberFormat="1" applyFont="1" applyFill="1" applyBorder="1" applyAlignment="1">
      <alignment horizontal="center"/>
    </xf>
    <xf numFmtId="164" fontId="8" fillId="8" borderId="24" xfId="1" applyNumberFormat="1" applyFont="1" applyFill="1" applyBorder="1" applyAlignment="1">
      <alignment horizontal="center"/>
    </xf>
    <xf numFmtId="46" fontId="8" fillId="0" borderId="22" xfId="1" applyNumberFormat="1" applyFont="1" applyBorder="1" applyAlignment="1">
      <alignment horizontal="center"/>
    </xf>
    <xf numFmtId="164" fontId="8" fillId="6" borderId="18" xfId="1" applyNumberFormat="1" applyFont="1" applyFill="1" applyBorder="1" applyAlignment="1">
      <alignment horizontal="center"/>
    </xf>
    <xf numFmtId="0" fontId="5" fillId="0" borderId="22" xfId="1" applyBorder="1"/>
    <xf numFmtId="164" fontId="8" fillId="6" borderId="23" xfId="0" applyNumberFormat="1" applyFont="1" applyFill="1" applyBorder="1" applyAlignment="1">
      <alignment horizontal="center" wrapText="1"/>
    </xf>
    <xf numFmtId="164" fontId="8" fillId="16" borderId="24" xfId="0" applyNumberFormat="1" applyFont="1" applyFill="1" applyBorder="1" applyAlignment="1">
      <alignment horizontal="center"/>
    </xf>
    <xf numFmtId="164" fontId="8" fillId="20" borderId="23" xfId="0" applyNumberFormat="1" applyFont="1" applyFill="1" applyBorder="1" applyAlignment="1">
      <alignment horizontal="center"/>
    </xf>
    <xf numFmtId="164" fontId="8" fillId="20" borderId="24" xfId="1" applyNumberFormat="1" applyFont="1" applyFill="1" applyBorder="1" applyAlignment="1">
      <alignment horizontal="center"/>
    </xf>
    <xf numFmtId="164" fontId="8" fillId="13" borderId="24" xfId="0" applyNumberFormat="1" applyFont="1" applyFill="1" applyBorder="1" applyAlignment="1">
      <alignment horizontal="center"/>
    </xf>
    <xf numFmtId="0" fontId="8" fillId="0" borderId="22" xfId="1" applyFont="1" applyBorder="1" applyAlignment="1">
      <alignment horizontal="left"/>
    </xf>
    <xf numFmtId="0" fontId="15" fillId="0" borderId="13" xfId="0" applyFont="1" applyBorder="1"/>
    <xf numFmtId="0" fontId="8" fillId="0" borderId="14" xfId="0" applyFont="1" applyBorder="1" applyAlignment="1">
      <alignment horizontal="left"/>
    </xf>
    <xf numFmtId="164" fontId="5" fillId="2" borderId="13" xfId="0" applyNumberFormat="1" applyFont="1" applyFill="1" applyBorder="1"/>
    <xf numFmtId="164" fontId="8" fillId="6" borderId="17" xfId="0" applyNumberFormat="1" applyFont="1" applyFill="1" applyBorder="1" applyAlignment="1">
      <alignment horizontal="center"/>
    </xf>
    <xf numFmtId="164" fontId="8" fillId="6" borderId="18" xfId="0" applyNumberFormat="1" applyFont="1" applyFill="1" applyBorder="1" applyAlignment="1">
      <alignment horizontal="center" wrapText="1"/>
    </xf>
    <xf numFmtId="164" fontId="8" fillId="7" borderId="18" xfId="0" applyNumberFormat="1" applyFont="1" applyFill="1" applyBorder="1" applyAlignment="1">
      <alignment horizontal="center"/>
    </xf>
    <xf numFmtId="164" fontId="8" fillId="8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2" borderId="0" xfId="2" applyFont="1" applyFill="1" applyAlignment="1">
      <alignment horizontal="left"/>
    </xf>
    <xf numFmtId="0" fontId="18" fillId="2" borderId="0" xfId="2" applyFont="1" applyFill="1"/>
    <xf numFmtId="2" fontId="18" fillId="2" borderId="0" xfId="2" applyNumberFormat="1" applyFont="1" applyFill="1" applyAlignment="1">
      <alignment horizontal="center"/>
    </xf>
    <xf numFmtId="0" fontId="18" fillId="2" borderId="0" xfId="2" applyFont="1" applyFill="1" applyAlignment="1">
      <alignment horizontal="center"/>
    </xf>
    <xf numFmtId="2" fontId="19" fillId="0" borderId="0" xfId="2" applyNumberFormat="1" applyFont="1"/>
    <xf numFmtId="0" fontId="20" fillId="0" borderId="0" xfId="2" applyFont="1"/>
    <xf numFmtId="0" fontId="21" fillId="0" borderId="0" xfId="2" applyFont="1"/>
    <xf numFmtId="0" fontId="18" fillId="0" borderId="0" xfId="2" applyFont="1"/>
    <xf numFmtId="0" fontId="15" fillId="0" borderId="0" xfId="2"/>
    <xf numFmtId="0" fontId="12" fillId="2" borderId="0" xfId="2" applyFont="1" applyFill="1" applyAlignment="1">
      <alignment horizontal="left"/>
    </xf>
    <xf numFmtId="16" fontId="12" fillId="2" borderId="0" xfId="2" applyNumberFormat="1" applyFont="1" applyFill="1" applyAlignment="1">
      <alignment horizontal="right"/>
    </xf>
    <xf numFmtId="0" fontId="8" fillId="2" borderId="0" xfId="2" applyFont="1" applyFill="1"/>
    <xf numFmtId="2" fontId="8" fillId="2" borderId="0" xfId="2" applyNumberFormat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2" fontId="8" fillId="0" borderId="0" xfId="2" applyNumberFormat="1" applyFont="1"/>
    <xf numFmtId="0" fontId="5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/>
    </xf>
    <xf numFmtId="0" fontId="12" fillId="0" borderId="1" xfId="2" applyFont="1" applyBorder="1"/>
    <xf numFmtId="16" fontId="12" fillId="0" borderId="1" xfId="2" applyNumberFormat="1" applyFont="1" applyBorder="1" applyAlignment="1">
      <alignment horizontal="center"/>
    </xf>
    <xf numFmtId="16" fontId="12" fillId="0" borderId="1" xfId="2" quotePrefix="1" applyNumberFormat="1" applyFont="1" applyBorder="1" applyAlignment="1">
      <alignment horizontal="center"/>
    </xf>
    <xf numFmtId="16" fontId="12" fillId="21" borderId="1" xfId="2" applyNumberFormat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4" fillId="0" borderId="1" xfId="2" applyFont="1" applyBorder="1" applyAlignment="1">
      <alignment horizontal="right"/>
    </xf>
    <xf numFmtId="0" fontId="12" fillId="0" borderId="0" xfId="2" applyFont="1"/>
    <xf numFmtId="14" fontId="12" fillId="0" borderId="1" xfId="2" applyNumberFormat="1" applyFont="1" applyBorder="1" applyAlignment="1">
      <alignment horizontal="center"/>
    </xf>
    <xf numFmtId="0" fontId="5" fillId="0" borderId="1" xfId="2" applyFont="1" applyBorder="1"/>
    <xf numFmtId="0" fontId="5" fillId="0" borderId="29" xfId="2" applyFont="1" applyBorder="1"/>
    <xf numFmtId="0" fontId="8" fillId="0" borderId="13" xfId="0" applyFont="1" applyBorder="1"/>
    <xf numFmtId="2" fontId="8" fillId="2" borderId="1" xfId="2" applyNumberFormat="1" applyFont="1" applyFill="1" applyBorder="1" applyAlignment="1">
      <alignment horizontal="center"/>
    </xf>
    <xf numFmtId="2" fontId="8" fillId="12" borderId="1" xfId="2" applyNumberFormat="1" applyFont="1" applyFill="1" applyBorder="1" applyAlignment="1">
      <alignment horizontal="center"/>
    </xf>
    <xf numFmtId="2" fontId="5" fillId="0" borderId="1" xfId="2" applyNumberFormat="1" applyFont="1" applyBorder="1"/>
    <xf numFmtId="2" fontId="5" fillId="0" borderId="27" xfId="2" applyNumberFormat="1" applyFont="1" applyBorder="1"/>
    <xf numFmtId="2" fontId="24" fillId="0" borderId="1" xfId="2" applyNumberFormat="1" applyFont="1" applyBorder="1"/>
    <xf numFmtId="0" fontId="8" fillId="0" borderId="14" xfId="0" applyFont="1" applyBorder="1" applyAlignment="1">
      <alignment wrapText="1"/>
    </xf>
    <xf numFmtId="165" fontId="8" fillId="13" borderId="21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0" fontId="8" fillId="0" borderId="30" xfId="0" applyFont="1" applyBorder="1" applyAlignment="1">
      <alignment horizontal="left"/>
    </xf>
    <xf numFmtId="0" fontId="8" fillId="0" borderId="31" xfId="0" applyFont="1" applyBorder="1"/>
    <xf numFmtId="0" fontId="8" fillId="0" borderId="32" xfId="0" applyFont="1" applyBorder="1" applyAlignment="1">
      <alignment horizontal="center"/>
    </xf>
    <xf numFmtId="0" fontId="8" fillId="2" borderId="31" xfId="0" applyFont="1" applyFill="1" applyBorder="1" applyAlignment="1">
      <alignment horizontal="left"/>
    </xf>
    <xf numFmtId="0" fontId="8" fillId="0" borderId="30" xfId="0" applyFont="1" applyBorder="1"/>
    <xf numFmtId="0" fontId="8" fillId="0" borderId="31" xfId="0" applyFont="1" applyBorder="1" applyAlignment="1">
      <alignment horizontal="right"/>
    </xf>
    <xf numFmtId="0" fontId="8" fillId="0" borderId="31" xfId="0" applyFont="1" applyBorder="1" applyAlignment="1">
      <alignment horizontal="left"/>
    </xf>
    <xf numFmtId="0" fontId="8" fillId="0" borderId="13" xfId="1" applyFont="1" applyBorder="1" applyAlignment="1">
      <alignment horizontal="left"/>
    </xf>
    <xf numFmtId="0" fontId="8" fillId="0" borderId="14" xfId="1" applyFont="1" applyBorder="1"/>
    <xf numFmtId="0" fontId="8" fillId="0" borderId="17" xfId="1" applyFont="1" applyBorder="1" applyAlignment="1">
      <alignment horizontal="center"/>
    </xf>
    <xf numFmtId="0" fontId="8" fillId="0" borderId="14" xfId="1" applyFont="1" applyBorder="1" applyAlignment="1">
      <alignment horizontal="right"/>
    </xf>
    <xf numFmtId="0" fontId="8" fillId="2" borderId="14" xfId="1" applyFont="1" applyFill="1" applyBorder="1" applyAlignment="1">
      <alignment horizontal="left"/>
    </xf>
    <xf numFmtId="165" fontId="8" fillId="2" borderId="21" xfId="0" applyNumberFormat="1" applyFont="1" applyFill="1" applyBorder="1" applyAlignment="1">
      <alignment horizontal="center" vertical="center" wrapText="1"/>
    </xf>
    <xf numFmtId="0" fontId="5" fillId="0" borderId="22" xfId="0" applyFont="1" applyBorder="1"/>
    <xf numFmtId="165" fontId="8" fillId="11" borderId="21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27" xfId="2" applyFont="1" applyBorder="1" applyAlignment="1">
      <alignment horizontal="center"/>
    </xf>
    <xf numFmtId="0" fontId="12" fillId="0" borderId="28" xfId="2" applyFont="1" applyBorder="1" applyAlignment="1">
      <alignment horizontal="center"/>
    </xf>
  </cellXfs>
  <cellStyles count="3">
    <cellStyle name="Normal" xfId="0" builtinId="0"/>
    <cellStyle name="Normal 2" xfId="1" xr:uid="{CA8AC1F9-2AD9-4C4E-91A7-08137199E9A6}"/>
    <cellStyle name="Normal 3" xfId="2" xr:uid="{9D857475-C868-434E-9BFA-9CBAAA3B0034}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FF0E4455-CB05-4392-938A-29F1934109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E7B6219C-01DD-41AA-8E9F-F468ED3CB8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0B46A71D-BA31-4106-97CF-EFD1876F09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F55B6FD4-77FD-4627-AFD6-36D1D8C4F5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83813940-390A-495B-9D9C-EA9422D2CD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4D08F49A-D54F-442B-BB97-58ECAB83C4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E16221D-FB85-476F-B60D-AE0EE399CC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AA9C2709-19F9-449A-AA56-B0BBE78DA8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487A5BC3-3FC2-4FF4-B764-5C6F7A26B2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F40031B1-336F-4CEF-8B85-B4874BEF1E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EA6E018A-5DB7-479E-859B-EC42B058F1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57385BA3-98B3-44F3-A9F6-B4E1B52C23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A88DA0A7-3D57-4227-9169-B45DE68B51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CF4EA33A-378C-4B4D-867E-C6F649C6B9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6BBEA75-BF74-4EA5-AC68-D18229FB42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708A03CD-4536-470D-990E-16DBD38AD5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8CD6D65E-5867-473A-876A-EE8F8D2EA3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2C8950F8-F33F-41B3-A83C-FB6CA8EC24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C576194D-356F-41DB-BD28-5FE8185BE3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8340325D-45B3-49D0-AFC3-57CA625D73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7741E952-9CB4-449B-80AF-1E8B3470A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2E88FB5E-47F0-4A0E-A904-EB1018636D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CE57E9EE-9999-4D45-853A-1E32DC5620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4551696F-81C1-492A-BF37-255D25FFFB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8FDBBD55-4905-41DC-8A82-CB910BFFEA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36F2054D-274D-491A-97F4-202CD8F803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95F314C5-63E8-4E16-9B08-B7FA00227D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0B7FF6CB-6055-4BBF-87A0-50598096AF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9EF6B325-98A9-4A1E-8D9C-9F6E8DE922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E692187E-0DFF-4829-A822-6192149F51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A9E6DF90-01E0-4B28-AC62-A447D875A2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9C5B083A-D14B-4F10-AD7B-3122B1CE09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95C8D826-7180-4584-A8E5-8BF7C6B628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3260FA08-EA99-4C2B-8DFA-C1927CE3CB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3498F615-E2A4-45B4-968A-586D97C23E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C06F898B-84BE-493E-8039-6BFDB37BB7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F21E55BD-B820-42B6-8FFD-0654AB956C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673A2BA4-1C7F-4D13-A79B-0FEC6B5A24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2CC80C20-049C-4DBD-9CE3-497431F70E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09AE869E-1FD0-440F-9E58-2906C009A5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D0B2AC06-D831-4E14-94D4-B0F037372C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52668797-B35F-4872-82A7-378F10600E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8E4FB8CA-E64F-4E1A-9643-DA9E2E317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F058A02E-6D5F-48B7-B2D0-DA05FB3D5D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0F659516-A1F5-4AE0-AE0F-39115E51F0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5A5B1979-1EA5-4D2E-ACAE-93467D8F7E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BCD84AE3-7541-4FCD-92D0-2F3200D4BE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0C9362F8-832C-4B38-810A-E2F590DFB0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801BBED2-EA11-40DF-BE10-BCE3F11D81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EA3B3FF9-B3E5-441B-BC2B-997396EFE3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785D708E-0394-4130-BA81-DB531D0ABE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2E0885D3-6FE7-46EC-B617-8E22B5AD5B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116895A7-DBB2-43E3-BEC9-03CFD2D84D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247467A9-65D3-4F88-9802-13AB29D2D8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7111194A-BA46-4E93-A979-A19721A484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E5695E7D-D3B4-404B-9EA8-C1B5F707B9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814B017A-AF79-4C69-9812-E5BB7C9DCD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DA394F1C-88E5-4592-90AC-126D69971C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7A06ACDA-07B1-4FC8-907B-F27CD43DC3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DE4D2651-4BCA-4C32-88F2-94265D0B7D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B448DE57-E23C-47B4-ABCE-7C23BBDFEB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6602DEF7-3B4E-4B1C-93D1-272297EF2A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0C71A93B-7C6B-48B4-8F83-F08BE7C499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0AEDD1D8-33A7-493E-92C7-2DDA4B395F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D10DCE3B-6282-405F-829E-8349849D2E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1A70B2CE-F946-407E-801C-98AEC68F24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C33B58C8-5467-4041-822C-7629908E2B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AC8A1E99-CE26-43B7-8083-819A3001EE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448DDF9E-5CC8-4D98-8512-3FE9204732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E12478BE-1E1D-44BF-A56D-563D0CE338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D0E42A7D-3568-413C-B3E3-F329D85327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F62BD12E-0A3A-4E05-B21E-22AA6D560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0F0D52D9-DD63-4034-88CB-2A75BBC36D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5EEBD2DA-8859-4D28-AE8F-9FA69F7A2A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772DEEFA-68B6-475A-BD95-6D99E17E58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4D0CB138-EFF0-4980-8587-F65D252F8A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9D79FFDB-9F77-4A88-8EC7-990E14FCCE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6DE2EF0C-C87F-4EB5-8974-4B4C5A0B0E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683DC813-1F0A-475D-850A-CE384AEF67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0D695029-4082-4A42-A270-AF24E3DA7D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5BE9546E-B519-4C2B-9160-CDA53935A7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886A0048-AD1A-44C5-B568-C661E95194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CEE95A0E-8AA0-4B34-AA3E-E5B0DDA71D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4676023D-1CE6-4D24-9EFC-BBA5D9F760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86290" cy="1231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4_2.xlsx" TargetMode="External"/><Relationship Id="rId1" Type="http://schemas.openxmlformats.org/officeDocument/2006/relationships/externalLinkPath" Target="/6b29995718a6a0c7/Ullern%20Seilforening/UllernCupen/UllernCupen_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Sammendrag 2024"/>
      <sheetName val="Vår_1"/>
      <sheetName val="Vår_2"/>
      <sheetName val="Vår_3"/>
      <sheetName val="Vår_4"/>
      <sheetName val="Vår_6"/>
      <sheetName val="Vår_7"/>
      <sheetName val="Vår_8"/>
      <sheetName val="Høst_1"/>
      <sheetName val="Høst_2"/>
      <sheetName val="Høst_3"/>
      <sheetName val="Høst_4"/>
      <sheetName val="Høst_5"/>
      <sheetName val="Høst_6"/>
      <sheetName val="Høst_7"/>
      <sheetName val="Høst_8"/>
    </sheetNames>
    <sheetDataSet>
      <sheetData sheetId="0"/>
      <sheetData sheetId="1"/>
      <sheetData sheetId="2"/>
      <sheetData sheetId="3">
        <row r="6">
          <cell r="E6">
            <v>4444</v>
          </cell>
          <cell r="F6" t="str">
            <v>X 40</v>
          </cell>
          <cell r="G6" t="str">
            <v>KJAPPFOT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0.79972222222222222</v>
          </cell>
          <cell r="L6">
            <v>0.9103</v>
          </cell>
          <cell r="M6">
            <v>3.8940611111111134E-2</v>
          </cell>
          <cell r="N6">
            <v>5.2631578947368418E-2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0.8074189814814815</v>
          </cell>
          <cell r="L7">
            <v>0.68959999999999999</v>
          </cell>
          <cell r="M7">
            <v>3.9596129629629641E-2</v>
          </cell>
          <cell r="N7">
            <v>0.10526315789473684</v>
          </cell>
        </row>
        <row r="8">
          <cell r="E8">
            <v>14784</v>
          </cell>
          <cell r="F8" t="str">
            <v>Elan 310</v>
          </cell>
          <cell r="G8" t="str">
            <v>Kårstua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0.80615740740740738</v>
          </cell>
          <cell r="L8">
            <v>0.80989999999999995</v>
          </cell>
          <cell r="M8">
            <v>3.9857578703703697E-2</v>
          </cell>
          <cell r="N8">
            <v>0.15789473684210525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0.80267361111111113</v>
          </cell>
          <cell r="L9">
            <v>0.87239999999999995</v>
          </cell>
          <cell r="M9">
            <v>3.9894125000000037E-2</v>
          </cell>
          <cell r="N9">
            <v>0.21052631578947367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Ja</v>
          </cell>
          <cell r="I10" t="str">
            <v>Ja</v>
          </cell>
          <cell r="J10" t="str">
            <v>18:10</v>
          </cell>
          <cell r="K10">
            <v>0.80070601851851853</v>
          </cell>
          <cell r="L10">
            <v>0.91649999999999998</v>
          </cell>
          <cell r="M10">
            <v>4.0107482638888914E-2</v>
          </cell>
          <cell r="N10">
            <v>0.26315789473684209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0.80873842592592593</v>
          </cell>
          <cell r="L11">
            <v>0.78402772277227717</v>
          </cell>
          <cell r="M11">
            <v>4.060791735423544E-2</v>
          </cell>
          <cell r="N11">
            <v>0.31578947368421051</v>
          </cell>
        </row>
        <row r="12">
          <cell r="E12">
            <v>9727</v>
          </cell>
          <cell r="F12" t="str">
            <v>Linjett 33</v>
          </cell>
          <cell r="G12" t="str">
            <v>Fragancia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0.80259259259259264</v>
          </cell>
          <cell r="L12">
            <v>0.78159999999999996</v>
          </cell>
          <cell r="M12">
            <v>4.1106370370370404E-2</v>
          </cell>
          <cell r="N12">
            <v>0.36842105263157893</v>
          </cell>
        </row>
        <row r="13">
          <cell r="E13">
            <v>88</v>
          </cell>
          <cell r="F13" t="str">
            <v>X-35 OD</v>
          </cell>
          <cell r="G13" t="str">
            <v>Akhillevs-X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0.80347222222222225</v>
          </cell>
          <cell r="L13">
            <v>0.88990000000000002</v>
          </cell>
          <cell r="M13">
            <v>4.1405069444444498E-2</v>
          </cell>
          <cell r="N13">
            <v>0.42105263157894735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Nei</v>
          </cell>
          <cell r="J14" t="str">
            <v>18:00</v>
          </cell>
          <cell r="K14">
            <v>0.81461805555555555</v>
          </cell>
          <cell r="L14">
            <v>0.64306380994024193</v>
          </cell>
          <cell r="M14">
            <v>4.1553532996485773E-2</v>
          </cell>
          <cell r="N14">
            <v>0.47368421052631576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0.80583333333333329</v>
          </cell>
          <cell r="L15">
            <v>0.85089999999999999</v>
          </cell>
          <cell r="M15">
            <v>4.1599555555555542E-2</v>
          </cell>
          <cell r="N15">
            <v>0.52631578947368418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0.80548611111111112</v>
          </cell>
          <cell r="L16">
            <v>0.75790000000000002</v>
          </cell>
          <cell r="M16">
            <v>4.2052923611111126E-2</v>
          </cell>
          <cell r="N16">
            <v>0.57894736842105265</v>
          </cell>
        </row>
        <row r="17">
          <cell r="E17">
            <v>22</v>
          </cell>
          <cell r="F17" t="str">
            <v>Express</v>
          </cell>
          <cell r="G17" t="str">
            <v>ELO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0.81134259259259256</v>
          </cell>
          <cell r="L17">
            <v>0.68989501438159162</v>
          </cell>
          <cell r="M17">
            <v>4.2319948798870757E-2</v>
          </cell>
          <cell r="N17">
            <v>0.63157894736842102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0.8142476851851852</v>
          </cell>
          <cell r="L18">
            <v>0.68610000000000004</v>
          </cell>
          <cell r="M18">
            <v>4.4080336805555571E-2</v>
          </cell>
          <cell r="N18">
            <v>0.68421052631578949</v>
          </cell>
        </row>
        <row r="19">
          <cell r="E19">
            <v>11733</v>
          </cell>
          <cell r="F19" t="str">
            <v>Elan 40</v>
          </cell>
          <cell r="G19" t="str">
            <v>Jonna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0.80931712962962965</v>
          </cell>
          <cell r="L19">
            <v>0.85229999999999995</v>
          </cell>
          <cell r="M19">
            <v>4.463723958333337E-2</v>
          </cell>
          <cell r="N19">
            <v>0.73684210526315785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0.80774305555555559</v>
          </cell>
          <cell r="L20">
            <v>0.81069999999999998</v>
          </cell>
          <cell r="M20">
            <v>4.6812295138888918E-2</v>
          </cell>
          <cell r="N20">
            <v>0.78947368421052633</v>
          </cell>
        </row>
        <row r="21">
          <cell r="E21">
            <v>15179</v>
          </cell>
          <cell r="F21" t="str">
            <v>Arcona 410</v>
          </cell>
          <cell r="G21" t="str">
            <v>Stær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0.81508101851851855</v>
          </cell>
          <cell r="L21">
            <v>0.81373678621735834</v>
          </cell>
          <cell r="M21">
            <v>4.7307868948724477E-2</v>
          </cell>
          <cell r="N21">
            <v>0.84210526315789469</v>
          </cell>
        </row>
        <row r="22">
          <cell r="E22">
            <v>329</v>
          </cell>
          <cell r="F22" t="str">
            <v>J/80</v>
          </cell>
          <cell r="G22" t="str">
            <v>Baby Boop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0.80958333333333332</v>
          </cell>
          <cell r="L22">
            <v>0.81430000000000002</v>
          </cell>
          <cell r="M22">
            <v>4.8518708333333327E-2</v>
          </cell>
          <cell r="N22">
            <v>0.89473684210526316</v>
          </cell>
        </row>
        <row r="23">
          <cell r="E23">
            <v>3951</v>
          </cell>
          <cell r="F23" t="str">
            <v>Albin Nova</v>
          </cell>
          <cell r="G23" t="str">
            <v>Fryd V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0.814849537037037</v>
          </cell>
          <cell r="L23">
            <v>0.77249999999999996</v>
          </cell>
          <cell r="M23">
            <v>5.0096267361111078E-2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0.82108796296296294</v>
          </cell>
          <cell r="L24">
            <v>0.84919999999999995</v>
          </cell>
          <cell r="M24">
            <v>5.4470675925925922E-2</v>
          </cell>
          <cell r="N24">
            <v>1</v>
          </cell>
        </row>
      </sheetData>
      <sheetData sheetId="4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0.8003703703703704</v>
          </cell>
          <cell r="L6">
            <v>0.87239999999999995</v>
          </cell>
          <cell r="M6">
            <v>3.7884777777777823E-2</v>
          </cell>
          <cell r="N6">
            <v>3.7037037037037035E-2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0.79988425925925921</v>
          </cell>
          <cell r="L7">
            <v>0.88990000000000002</v>
          </cell>
          <cell r="M7">
            <v>3.8212141203703684E-2</v>
          </cell>
          <cell r="N7">
            <v>7.407407407407407E-2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0.7993055555555556</v>
          </cell>
          <cell r="L8">
            <v>0.81430000000000002</v>
          </cell>
          <cell r="M8">
            <v>4.0149513888888926E-2</v>
          </cell>
          <cell r="N8">
            <v>0.1111111111111111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0.80658564814814815</v>
          </cell>
          <cell r="L9">
            <v>0.80989999999999995</v>
          </cell>
          <cell r="M9">
            <v>4.020441087962965E-2</v>
          </cell>
          <cell r="N9">
            <v>0.14814814814814814</v>
          </cell>
        </row>
        <row r="10">
          <cell r="E10">
            <v>11733</v>
          </cell>
          <cell r="F10" t="str">
            <v>Elan 40</v>
          </cell>
          <cell r="G10" t="str">
            <v>Jonna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0.80479166666666668</v>
          </cell>
          <cell r="L10">
            <v>0.85229999999999995</v>
          </cell>
          <cell r="M10">
            <v>4.078018750000003E-2</v>
          </cell>
          <cell r="N10">
            <v>0.18518518518518517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0.80266203703703709</v>
          </cell>
          <cell r="L11">
            <v>0.78159999999999996</v>
          </cell>
          <cell r="M11">
            <v>4.1160648148148189E-2</v>
          </cell>
          <cell r="N11">
            <v>0.22222222222222221</v>
          </cell>
        </row>
        <row r="12">
          <cell r="E12">
            <v>11620</v>
          </cell>
          <cell r="F12" t="str">
            <v>X-37</v>
          </cell>
          <cell r="G12" t="str">
            <v>Metaxa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0.80539351851851848</v>
          </cell>
          <cell r="L12">
            <v>0.85089999999999999</v>
          </cell>
          <cell r="M12">
            <v>4.1225317129629617E-2</v>
          </cell>
          <cell r="N12">
            <v>0.25925925925925924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Ja</v>
          </cell>
          <cell r="J13" t="str">
            <v>18:00</v>
          </cell>
          <cell r="K13">
            <v>0.80439814814814814</v>
          </cell>
          <cell r="L13">
            <v>0.75790000000000002</v>
          </cell>
          <cell r="M13">
            <v>4.1228356481481473E-2</v>
          </cell>
          <cell r="N13">
            <v>0.25925925925925924</v>
          </cell>
        </row>
        <row r="14">
          <cell r="E14">
            <v>11440</v>
          </cell>
          <cell r="F14" t="str">
            <v>Bavaria 35 match</v>
          </cell>
          <cell r="G14" t="str">
            <v>Occasione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0.81004629629629632</v>
          </cell>
          <cell r="L14">
            <v>0.78402772277227717</v>
          </cell>
          <cell r="M14">
            <v>4.1633323982398274E-2</v>
          </cell>
          <cell r="N14">
            <v>0.33333333333333331</v>
          </cell>
        </row>
        <row r="15">
          <cell r="E15">
            <v>26</v>
          </cell>
          <cell r="F15" t="str">
            <v>Farr 30</v>
          </cell>
          <cell r="G15" t="str">
            <v>Pakalolo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0.80208333333333337</v>
          </cell>
          <cell r="L15">
            <v>0.92559999999999998</v>
          </cell>
          <cell r="M15">
            <v>4.1780555555555612E-2</v>
          </cell>
          <cell r="N15">
            <v>0.37037037037037035</v>
          </cell>
        </row>
        <row r="16">
          <cell r="E16">
            <v>4444</v>
          </cell>
          <cell r="F16" t="str">
            <v>X 40</v>
          </cell>
          <cell r="G16" t="str">
            <v>KJAPPFOT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0.80292824074074076</v>
          </cell>
          <cell r="L16">
            <v>0.9103</v>
          </cell>
          <cell r="M16">
            <v>4.1859049768518557E-2</v>
          </cell>
          <cell r="N16">
            <v>0.40740740740740738</v>
          </cell>
        </row>
        <row r="17">
          <cell r="E17">
            <v>12783</v>
          </cell>
          <cell r="F17" t="str">
            <v>Salona 37</v>
          </cell>
          <cell r="G17" t="str">
            <v>Angelique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0.80660879629629634</v>
          </cell>
          <cell r="L17">
            <v>0.84640000000000004</v>
          </cell>
          <cell r="M17">
            <v>4.2035907407407466E-2</v>
          </cell>
          <cell r="N17">
            <v>0.44444444444444442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0.81626157407407407</v>
          </cell>
          <cell r="L18">
            <v>0.64306380994024193</v>
          </cell>
          <cell r="M18">
            <v>4.2610420276711629E-2</v>
          </cell>
          <cell r="N18">
            <v>0.48148148148148145</v>
          </cell>
        </row>
        <row r="19">
          <cell r="E19">
            <v>22</v>
          </cell>
          <cell r="F19" t="str">
            <v>Express</v>
          </cell>
          <cell r="G19" t="str">
            <v>ELO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0.81251157407407404</v>
          </cell>
          <cell r="L19">
            <v>0.68989501438159162</v>
          </cell>
          <cell r="M19">
            <v>4.3126423294849239E-2</v>
          </cell>
          <cell r="N19">
            <v>0.51851851851851849</v>
          </cell>
        </row>
        <row r="20">
          <cell r="E20">
            <v>3951</v>
          </cell>
          <cell r="F20" t="str">
            <v>Albin Nova</v>
          </cell>
          <cell r="G20" t="str">
            <v>Fryd V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0.81172453703703706</v>
          </cell>
          <cell r="L20">
            <v>0.73010907443365702</v>
          </cell>
          <cell r="M20">
            <v>4.5065644605957113E-2</v>
          </cell>
          <cell r="N20">
            <v>0.55555555555555558</v>
          </cell>
        </row>
        <row r="21">
          <cell r="E21">
            <v>175</v>
          </cell>
          <cell r="F21" t="str">
            <v>11MOD</v>
          </cell>
          <cell r="G21" t="str">
            <v>Olivia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0.81479166666666669</v>
          </cell>
          <cell r="L21">
            <v>0.78686482496365062</v>
          </cell>
          <cell r="M21">
            <v>4.551794438852233E-2</v>
          </cell>
          <cell r="N21">
            <v>0.59259259259259256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Nei</v>
          </cell>
          <cell r="J22" t="str">
            <v>18:10</v>
          </cell>
          <cell r="K22">
            <v>0.81550925925925921</v>
          </cell>
          <cell r="L22">
            <v>0.78720000000000001</v>
          </cell>
          <cell r="M22">
            <v>4.6102222222222204E-2</v>
          </cell>
          <cell r="N22">
            <v>0.62962962962962965</v>
          </cell>
        </row>
        <row r="23">
          <cell r="E23">
            <v>15179</v>
          </cell>
          <cell r="F23" t="str">
            <v>Arcona 410</v>
          </cell>
          <cell r="G23" t="str">
            <v>Stær</v>
          </cell>
          <cell r="H23" t="str">
            <v>Ja</v>
          </cell>
          <cell r="I23" t="str">
            <v>Nei</v>
          </cell>
          <cell r="J23" t="str">
            <v>18:10</v>
          </cell>
          <cell r="K23">
            <v>0.81481481481481477</v>
          </cell>
          <cell r="L23">
            <v>0.81373678621735834</v>
          </cell>
          <cell r="M23">
            <v>4.7091249202393409E-2</v>
          </cell>
          <cell r="N23">
            <v>0.66666666666666663</v>
          </cell>
        </row>
        <row r="24">
          <cell r="E24">
            <v>11541</v>
          </cell>
          <cell r="F24" t="str">
            <v>J/109</v>
          </cell>
          <cell r="G24" t="str">
            <v>JJFlash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0.8106944444444445</v>
          </cell>
          <cell r="L24">
            <v>0.89739999999999998</v>
          </cell>
          <cell r="M24">
            <v>4.823525000000007E-2</v>
          </cell>
          <cell r="N24">
            <v>0.70370370370370372</v>
          </cell>
        </row>
        <row r="25">
          <cell r="E25">
            <v>15080</v>
          </cell>
          <cell r="F25" t="str">
            <v>Scanner 391</v>
          </cell>
          <cell r="G25" t="str">
            <v>Gran'ma Ben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0.82127314814814811</v>
          </cell>
          <cell r="L25">
            <v>0.75458102013746531</v>
          </cell>
          <cell r="M25">
            <v>4.8541218864861478E-2</v>
          </cell>
          <cell r="N25">
            <v>0.7407407407407407</v>
          </cell>
        </row>
        <row r="26">
          <cell r="E26">
            <v>10886</v>
          </cell>
          <cell r="F26" t="str">
            <v>J/92</v>
          </cell>
          <cell r="G26" t="str">
            <v>IGGY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0.8190277777777778</v>
          </cell>
          <cell r="L26">
            <v>0.83260000000000001</v>
          </cell>
          <cell r="M26">
            <v>5.1690583333333373E-2</v>
          </cell>
          <cell r="N26">
            <v>0.77777777777777779</v>
          </cell>
        </row>
        <row r="27">
          <cell r="E27">
            <v>3567</v>
          </cell>
          <cell r="F27" t="str">
            <v xml:space="preserve">X-102 </v>
          </cell>
          <cell r="G27" t="str">
            <v xml:space="preserve">BLÅTANN </v>
          </cell>
          <cell r="H27" t="str">
            <v>Nei</v>
          </cell>
          <cell r="I27" t="str">
            <v>Nei</v>
          </cell>
          <cell r="J27" t="str">
            <v>18:00</v>
          </cell>
          <cell r="K27">
            <v>0.81668981481481484</v>
          </cell>
          <cell r="L27">
            <v>0.77610000000000001</v>
          </cell>
          <cell r="M27">
            <v>5.1757965277777797E-2</v>
          </cell>
          <cell r="N27">
            <v>0.81481481481481477</v>
          </cell>
        </row>
        <row r="28">
          <cell r="E28">
            <v>14069</v>
          </cell>
          <cell r="F28" t="str">
            <v>Jeanneau 30i</v>
          </cell>
          <cell r="G28" t="str">
            <v>Vesla</v>
          </cell>
          <cell r="H28" t="str">
            <v>Ja</v>
          </cell>
          <cell r="I28" t="str">
            <v>Nei</v>
          </cell>
          <cell r="J28" t="str">
            <v>18:00</v>
          </cell>
          <cell r="K28">
            <v>0.83196759259259256</v>
          </cell>
          <cell r="L28">
            <v>0.63299127932076571</v>
          </cell>
          <cell r="M28">
            <v>5.1884771298028487E-2</v>
          </cell>
          <cell r="N28">
            <v>0.85185185185185186</v>
          </cell>
        </row>
        <row r="29">
          <cell r="E29">
            <v>15735</v>
          </cell>
          <cell r="F29" t="str">
            <v>Dehler 34</v>
          </cell>
          <cell r="G29" t="str">
            <v>Merlin II</v>
          </cell>
          <cell r="H29" t="str">
            <v>Ja</v>
          </cell>
          <cell r="I29" t="str">
            <v>Nei</v>
          </cell>
          <cell r="J29" t="str">
            <v>18:10</v>
          </cell>
          <cell r="K29">
            <v>0.8274421296296296</v>
          </cell>
          <cell r="L29">
            <v>0.74496214355948875</v>
          </cell>
          <cell r="M29">
            <v>5.2518106671537564E-2</v>
          </cell>
          <cell r="N29">
            <v>0.88888888888888884</v>
          </cell>
        </row>
        <row r="30">
          <cell r="E30">
            <v>63</v>
          </cell>
          <cell r="F30" t="str">
            <v>H-Båt</v>
          </cell>
          <cell r="G30" t="str">
            <v xml:space="preserve">Kari </v>
          </cell>
          <cell r="H30" t="str">
            <v>Ja</v>
          </cell>
          <cell r="I30" t="str">
            <v>Ja</v>
          </cell>
          <cell r="J30" t="str">
            <v>18:00</v>
          </cell>
          <cell r="K30">
            <v>0.82813657407407404</v>
          </cell>
          <cell r="L30">
            <v>0.68959999999999999</v>
          </cell>
          <cell r="M30">
            <v>5.3882981481481455E-2</v>
          </cell>
          <cell r="N30">
            <v>0.92592592592592593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>
            <v>0.82589120370370372</v>
          </cell>
          <cell r="L31">
            <v>0.84919999999999995</v>
          </cell>
          <cell r="M31">
            <v>5.8549587962963001E-2</v>
          </cell>
          <cell r="N31">
            <v>0.96296296296296291</v>
          </cell>
        </row>
        <row r="32">
          <cell r="E32">
            <v>15953</v>
          </cell>
          <cell r="F32" t="str">
            <v>Sun Odyssey 35</v>
          </cell>
          <cell r="G32" t="str">
            <v>Balsam</v>
          </cell>
          <cell r="H32" t="str">
            <v>Nei</v>
          </cell>
          <cell r="I32" t="str">
            <v>Nei</v>
          </cell>
          <cell r="J32" t="str">
            <v>18:00</v>
          </cell>
          <cell r="K32">
            <v>0.84295138888888888</v>
          </cell>
          <cell r="L32">
            <v>0.70860000000000001</v>
          </cell>
          <cell r="M32">
            <v>6.5865354166666654E-2</v>
          </cell>
          <cell r="N32">
            <v>1</v>
          </cell>
        </row>
        <row r="34">
          <cell r="E34" t="str">
            <v>* NOR 15080 har fått midlertidig rating i påvente av måling av båt. Når korrekt rating er på plass vil det bli justert i resultatene.</v>
          </cell>
        </row>
      </sheetData>
      <sheetData sheetId="5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Ja</v>
          </cell>
          <cell r="I6" t="str">
            <v>Ja</v>
          </cell>
          <cell r="J6" t="str">
            <v>18:10</v>
          </cell>
          <cell r="K6">
            <v>0.8128009259259259</v>
          </cell>
          <cell r="L6">
            <v>0.91649999999999998</v>
          </cell>
          <cell r="M6">
            <v>5.1192465277777773E-2</v>
          </cell>
          <cell r="N6">
            <v>3.125E-2</v>
          </cell>
        </row>
        <row r="7">
          <cell r="E7">
            <v>329</v>
          </cell>
          <cell r="F7" t="str">
            <v>J/80</v>
          </cell>
          <cell r="G7" t="str">
            <v>Baby Boop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0.81474537037037043</v>
          </cell>
          <cell r="L7">
            <v>0.81430000000000002</v>
          </cell>
          <cell r="M7">
            <v>5.2722155092592642E-2</v>
          </cell>
          <cell r="N7">
            <v>6.25E-2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0.81417824074074074</v>
          </cell>
          <cell r="L8">
            <v>0.94079999999999997</v>
          </cell>
          <cell r="M8">
            <v>5.3845555555555577E-2</v>
          </cell>
          <cell r="N8">
            <v>9.375E-2</v>
          </cell>
        </row>
        <row r="9">
          <cell r="E9">
            <v>22</v>
          </cell>
          <cell r="F9" t="str">
            <v>Express</v>
          </cell>
          <cell r="G9" t="str">
            <v>ELO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0.82324074074074072</v>
          </cell>
          <cell r="L9">
            <v>0.73650000000000004</v>
          </cell>
          <cell r="M9">
            <v>5.3941805555555541E-2</v>
          </cell>
          <cell r="N9">
            <v>0.125</v>
          </cell>
        </row>
        <row r="10">
          <cell r="E10">
            <v>9727</v>
          </cell>
          <cell r="F10" t="str">
            <v>Linjett 33</v>
          </cell>
          <cell r="G10" t="str">
            <v>Fragancia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0.82523148148148151</v>
          </cell>
          <cell r="L10">
            <v>0.78159999999999996</v>
          </cell>
          <cell r="M10">
            <v>5.8800925925925944E-2</v>
          </cell>
          <cell r="N10">
            <v>0.15625</v>
          </cell>
        </row>
        <row r="11">
          <cell r="E11">
            <v>4444</v>
          </cell>
          <cell r="F11" t="str">
            <v>X 40</v>
          </cell>
          <cell r="G11" t="str">
            <v>KJAPPFOT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0.82395833333333335</v>
          </cell>
          <cell r="L11">
            <v>0.9103</v>
          </cell>
          <cell r="M11">
            <v>6.1002743055555593E-2</v>
          </cell>
          <cell r="N11">
            <v>0.1875</v>
          </cell>
        </row>
        <row r="12">
          <cell r="E12">
            <v>12783</v>
          </cell>
          <cell r="F12" t="str">
            <v>Salona 37</v>
          </cell>
          <cell r="G12" t="str">
            <v>Angelique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0.82965277777777779</v>
          </cell>
          <cell r="L12">
            <v>0.84640000000000004</v>
          </cell>
          <cell r="M12">
            <v>6.154033333333337E-2</v>
          </cell>
          <cell r="N12">
            <v>0.21875</v>
          </cell>
        </row>
        <row r="13">
          <cell r="E13">
            <v>14784</v>
          </cell>
          <cell r="F13" t="str">
            <v>Elan 310</v>
          </cell>
          <cell r="G13" t="str">
            <v>Kårstua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0.85013888888888889</v>
          </cell>
          <cell r="L13">
            <v>0.80989999999999995</v>
          </cell>
          <cell r="M13">
            <v>7.5478180555555566E-2</v>
          </cell>
          <cell r="N13">
            <v>0.25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Ja</v>
          </cell>
          <cell r="J14" t="str">
            <v>18:00</v>
          </cell>
          <cell r="K14" t="str">
            <v>DNF</v>
          </cell>
          <cell r="L14">
            <v>0.68959999999999999</v>
          </cell>
          <cell r="M14" t="e">
            <v>#VALUE!</v>
          </cell>
          <cell r="N14">
            <v>1</v>
          </cell>
        </row>
        <row r="15">
          <cell r="E15">
            <v>70</v>
          </cell>
          <cell r="F15" t="str">
            <v>H-båt</v>
          </cell>
          <cell r="G15" t="str">
            <v>Nipa</v>
          </cell>
          <cell r="H15" t="str">
            <v>Ja</v>
          </cell>
          <cell r="I15" t="str">
            <v>Ja</v>
          </cell>
          <cell r="J15" t="str">
            <v>18:00</v>
          </cell>
          <cell r="K15" t="str">
            <v>DNF</v>
          </cell>
          <cell r="L15">
            <v>0.68959999999999999</v>
          </cell>
          <cell r="M15" t="e">
            <v>#VALUE!</v>
          </cell>
          <cell r="N15">
            <v>1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 t="str">
            <v>DNF</v>
          </cell>
          <cell r="L16">
            <v>0.88990000000000002</v>
          </cell>
          <cell r="M16" t="e">
            <v>#VALUE!</v>
          </cell>
          <cell r="N16">
            <v>1</v>
          </cell>
        </row>
        <row r="17">
          <cell r="E17">
            <v>105</v>
          </cell>
          <cell r="F17" t="str">
            <v>H-båt</v>
          </cell>
          <cell r="G17" t="str">
            <v>Rå Båt</v>
          </cell>
          <cell r="H17" t="str">
            <v>Ja</v>
          </cell>
          <cell r="I17" t="str">
            <v>Ja</v>
          </cell>
          <cell r="J17" t="str">
            <v>18:00</v>
          </cell>
          <cell r="K17" t="str">
            <v>DNF</v>
          </cell>
          <cell r="L17">
            <v>0.68959999999999999</v>
          </cell>
          <cell r="M17" t="e">
            <v>#VALUE!</v>
          </cell>
          <cell r="N17">
            <v>1</v>
          </cell>
        </row>
        <row r="18">
          <cell r="E18">
            <v>123</v>
          </cell>
          <cell r="F18" t="str">
            <v>H-båt</v>
          </cell>
          <cell r="G18" t="str">
            <v>Humla</v>
          </cell>
          <cell r="H18" t="str">
            <v>Nei</v>
          </cell>
          <cell r="I18" t="str">
            <v>Ja</v>
          </cell>
          <cell r="J18" t="str">
            <v>18:00</v>
          </cell>
          <cell r="K18" t="str">
            <v>DNF</v>
          </cell>
          <cell r="L18">
            <v>0.68610000000000004</v>
          </cell>
          <cell r="M18" t="e">
            <v>#VALUE!</v>
          </cell>
          <cell r="N18">
            <v>1</v>
          </cell>
        </row>
        <row r="19">
          <cell r="E19">
            <v>175</v>
          </cell>
          <cell r="F19" t="str">
            <v>11MOD</v>
          </cell>
          <cell r="G19" t="str">
            <v>Olivia</v>
          </cell>
          <cell r="H19" t="str">
            <v>Nei</v>
          </cell>
          <cell r="I19" t="str">
            <v>Ja</v>
          </cell>
          <cell r="J19" t="str">
            <v>18:10</v>
          </cell>
          <cell r="K19" t="str">
            <v>DNF</v>
          </cell>
          <cell r="L19">
            <v>0.89410000000000001</v>
          </cell>
          <cell r="M19" t="e">
            <v>#VALUE!</v>
          </cell>
          <cell r="N19">
            <v>1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 t="str">
            <v>DNF</v>
          </cell>
          <cell r="L20">
            <v>0.81069999999999998</v>
          </cell>
          <cell r="M20" t="e">
            <v>#VALUE!</v>
          </cell>
          <cell r="N20">
            <v>1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Ja</v>
          </cell>
          <cell r="J21" t="str">
            <v>18:00</v>
          </cell>
          <cell r="K21" t="str">
            <v>DNF</v>
          </cell>
          <cell r="L21">
            <v>0.77249999999999996</v>
          </cell>
          <cell r="M21" t="e">
            <v>#VALUE!</v>
          </cell>
          <cell r="N21">
            <v>1</v>
          </cell>
        </row>
        <row r="22">
          <cell r="E22">
            <v>7055</v>
          </cell>
          <cell r="F22" t="str">
            <v>Contrast 33</v>
          </cell>
          <cell r="G22" t="str">
            <v>Vildensky</v>
          </cell>
          <cell r="H22" t="str">
            <v>Nei</v>
          </cell>
          <cell r="I22" t="str">
            <v>Ja</v>
          </cell>
          <cell r="J22" t="str">
            <v>18:00</v>
          </cell>
          <cell r="K22" t="str">
            <v>DNF</v>
          </cell>
          <cell r="L22">
            <v>0.75790000000000002</v>
          </cell>
          <cell r="M22" t="e">
            <v>#VALUE!</v>
          </cell>
          <cell r="N22">
            <v>1</v>
          </cell>
        </row>
        <row r="23">
          <cell r="E23">
            <v>9775</v>
          </cell>
          <cell r="F23" t="str">
            <v>First 31.7</v>
          </cell>
          <cell r="G23" t="str">
            <v>Bilbo</v>
          </cell>
          <cell r="H23" t="str">
            <v>Ja</v>
          </cell>
          <cell r="I23" t="str">
            <v>Nei</v>
          </cell>
          <cell r="J23" t="str">
            <v>18:00</v>
          </cell>
          <cell r="K23" t="str">
            <v>DNF</v>
          </cell>
          <cell r="L23">
            <v>0.74163733521054664</v>
          </cell>
          <cell r="M23" t="e">
            <v>#VALUE!</v>
          </cell>
          <cell r="N23">
            <v>1</v>
          </cell>
        </row>
        <row r="24">
          <cell r="E24">
            <v>10324</v>
          </cell>
          <cell r="F24" t="str">
            <v>First 31.7 LR</v>
          </cell>
          <cell r="G24" t="str">
            <v>Ziggy</v>
          </cell>
          <cell r="H24" t="str">
            <v>Nei</v>
          </cell>
          <cell r="I24" t="str">
            <v>Ja</v>
          </cell>
          <cell r="J24" t="str">
            <v>18:00</v>
          </cell>
          <cell r="K24" t="str">
            <v>DNF</v>
          </cell>
          <cell r="L24">
            <v>0.78129999999999999</v>
          </cell>
          <cell r="M24" t="e">
            <v>#VALUE!</v>
          </cell>
          <cell r="N24">
            <v>1</v>
          </cell>
        </row>
        <row r="25">
          <cell r="E25">
            <v>10886</v>
          </cell>
          <cell r="F25" t="str">
            <v>J/92</v>
          </cell>
          <cell r="G25" t="str">
            <v>IGGY</v>
          </cell>
          <cell r="H25" t="str">
            <v>Nei</v>
          </cell>
          <cell r="I25" t="str">
            <v>Ja</v>
          </cell>
          <cell r="J25" t="str">
            <v>18:10</v>
          </cell>
          <cell r="K25" t="str">
            <v>DNF</v>
          </cell>
          <cell r="L25">
            <v>0.83260000000000001</v>
          </cell>
          <cell r="M25" t="e">
            <v>#VALUE!</v>
          </cell>
          <cell r="N25">
            <v>1</v>
          </cell>
        </row>
        <row r="26">
          <cell r="E26">
            <v>11541</v>
          </cell>
          <cell r="F26" t="str">
            <v>J/109</v>
          </cell>
          <cell r="G26" t="str">
            <v>JJFlash</v>
          </cell>
          <cell r="H26" t="str">
            <v>Ja</v>
          </cell>
          <cell r="I26" t="str">
            <v>Ja</v>
          </cell>
          <cell r="J26" t="str">
            <v>18:10</v>
          </cell>
          <cell r="K26" t="str">
            <v>DNF</v>
          </cell>
          <cell r="L26">
            <v>0.89739999999999998</v>
          </cell>
          <cell r="M26" t="e">
            <v>#VALUE!</v>
          </cell>
          <cell r="N26">
            <v>1</v>
          </cell>
        </row>
        <row r="27">
          <cell r="E27">
            <v>11620</v>
          </cell>
          <cell r="F27" t="str">
            <v>X-37</v>
          </cell>
          <cell r="G27" t="str">
            <v>Metaxa</v>
          </cell>
          <cell r="H27" t="str">
            <v>Nei</v>
          </cell>
          <cell r="I27" t="str">
            <v>Ja</v>
          </cell>
          <cell r="J27" t="str">
            <v>18:10</v>
          </cell>
          <cell r="K27" t="str">
            <v>DNF</v>
          </cell>
          <cell r="L27">
            <v>0.85089999999999999</v>
          </cell>
          <cell r="M27" t="e">
            <v>#VALUE!</v>
          </cell>
          <cell r="N27">
            <v>1</v>
          </cell>
        </row>
        <row r="28">
          <cell r="E28">
            <v>11722</v>
          </cell>
          <cell r="F28" t="str">
            <v>Dehler 34</v>
          </cell>
          <cell r="G28" t="str">
            <v>Bellini</v>
          </cell>
          <cell r="H28" t="str">
            <v>Ja</v>
          </cell>
          <cell r="I28" t="str">
            <v>Nei</v>
          </cell>
          <cell r="J28" t="str">
            <v>18:10</v>
          </cell>
          <cell r="K28" t="str">
            <v>DNF</v>
          </cell>
          <cell r="L28">
            <v>0.74636169433593746</v>
          </cell>
          <cell r="M28" t="e">
            <v>#VALUE!</v>
          </cell>
          <cell r="N28">
            <v>1</v>
          </cell>
        </row>
        <row r="29">
          <cell r="E29">
            <v>11733</v>
          </cell>
          <cell r="F29" t="str">
            <v>Elan 40</v>
          </cell>
          <cell r="G29" t="str">
            <v>Jonna</v>
          </cell>
          <cell r="H29" t="str">
            <v>Nei</v>
          </cell>
          <cell r="I29" t="str">
            <v>Ja</v>
          </cell>
          <cell r="J29" t="str">
            <v>18:10</v>
          </cell>
          <cell r="K29" t="str">
            <v>DNF</v>
          </cell>
          <cell r="L29">
            <v>0.85229999999999995</v>
          </cell>
          <cell r="M29" t="e">
            <v>#VALUE!</v>
          </cell>
          <cell r="N29">
            <v>1</v>
          </cell>
        </row>
        <row r="30">
          <cell r="E30">
            <v>13724</v>
          </cell>
          <cell r="F30" t="str">
            <v>Pogo 8,50</v>
          </cell>
          <cell r="G30" t="str">
            <v>Vindtora</v>
          </cell>
          <cell r="H30" t="str">
            <v>Ja</v>
          </cell>
          <cell r="I30" t="str">
            <v>Ja</v>
          </cell>
          <cell r="J30" t="str">
            <v>18:00</v>
          </cell>
          <cell r="K30" t="str">
            <v>DNF</v>
          </cell>
          <cell r="L30">
            <v>0.78739999999999999</v>
          </cell>
          <cell r="M30" t="e">
            <v>#VALUE!</v>
          </cell>
          <cell r="N30">
            <v>1</v>
          </cell>
        </row>
        <row r="31">
          <cell r="E31">
            <v>14069</v>
          </cell>
          <cell r="F31" t="str">
            <v>Jeanneau 30i</v>
          </cell>
          <cell r="G31" t="str">
            <v>Vesla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DNF</v>
          </cell>
          <cell r="L31">
            <v>0.63299127932076571</v>
          </cell>
          <cell r="M31" t="e">
            <v>#VALUE!</v>
          </cell>
          <cell r="N31">
            <v>1</v>
          </cell>
        </row>
        <row r="32">
          <cell r="E32">
            <v>14391</v>
          </cell>
          <cell r="F32" t="str">
            <v>Elan 380</v>
          </cell>
          <cell r="G32" t="str">
            <v>Ajda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DNF</v>
          </cell>
          <cell r="L32">
            <v>0.84919999999999995</v>
          </cell>
          <cell r="M32" t="e">
            <v>#VALUE!</v>
          </cell>
          <cell r="N32">
            <v>1</v>
          </cell>
        </row>
        <row r="33">
          <cell r="E33">
            <v>14516</v>
          </cell>
          <cell r="F33" t="str">
            <v>J/120</v>
          </cell>
          <cell r="G33" t="str">
            <v>the Joker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DNF</v>
          </cell>
          <cell r="L33">
            <v>0.78720000000000001</v>
          </cell>
          <cell r="M33" t="e">
            <v>#VALUE!</v>
          </cell>
          <cell r="N33">
            <v>1</v>
          </cell>
        </row>
        <row r="34">
          <cell r="E34">
            <v>15080</v>
          </cell>
          <cell r="F34" t="str">
            <v>Scanner 391</v>
          </cell>
          <cell r="G34" t="str">
            <v>Gran'ma Ben</v>
          </cell>
          <cell r="H34" t="str">
            <v>Ja</v>
          </cell>
          <cell r="I34" t="str">
            <v>Nei</v>
          </cell>
          <cell r="J34" t="str">
            <v>18:10</v>
          </cell>
          <cell r="K34" t="str">
            <v>DNF</v>
          </cell>
          <cell r="L34">
            <v>0.75458102013746531</v>
          </cell>
          <cell r="M34" t="e">
            <v>#VALUE!</v>
          </cell>
          <cell r="N34">
            <v>1</v>
          </cell>
        </row>
        <row r="35">
          <cell r="E35">
            <v>15558</v>
          </cell>
          <cell r="F35" t="str">
            <v>Wauquiez opium 39</v>
          </cell>
          <cell r="G35" t="str">
            <v>Pamina</v>
          </cell>
          <cell r="H35" t="str">
            <v>Nei</v>
          </cell>
          <cell r="I35" t="str">
            <v>Nei</v>
          </cell>
          <cell r="J35" t="str">
            <v>18:10</v>
          </cell>
          <cell r="K35" t="str">
            <v>DNF</v>
          </cell>
          <cell r="L35">
            <v>1.1773218599999999</v>
          </cell>
          <cell r="M35" t="e">
            <v>#VALUE!</v>
          </cell>
          <cell r="N35">
            <v>1</v>
          </cell>
        </row>
        <row r="36">
          <cell r="E36">
            <v>15953</v>
          </cell>
          <cell r="F36" t="str">
            <v>Sun Odyssey 35</v>
          </cell>
          <cell r="G36" t="str">
            <v>Balsam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DNF</v>
          </cell>
          <cell r="L36">
            <v>0.71970000000000001</v>
          </cell>
          <cell r="M36" t="e">
            <v>#VALUE!</v>
          </cell>
          <cell r="N36">
            <v>1</v>
          </cell>
        </row>
        <row r="37">
          <cell r="E37">
            <v>16120</v>
          </cell>
          <cell r="F37" t="str">
            <v>J/99</v>
          </cell>
          <cell r="G37" t="str">
            <v>Karikveite</v>
          </cell>
          <cell r="H37" t="str">
            <v>Nei</v>
          </cell>
          <cell r="I37" t="str">
            <v>Nei</v>
          </cell>
          <cell r="J37" t="str">
            <v>18:10</v>
          </cell>
          <cell r="K37" t="str">
            <v>DNF</v>
          </cell>
          <cell r="L37">
            <v>0.76400000000000001</v>
          </cell>
          <cell r="M37" t="e">
            <v>#VALUE!</v>
          </cell>
          <cell r="N37">
            <v>1</v>
          </cell>
        </row>
        <row r="39">
          <cell r="F39" t="str">
            <v>32 startene båter er ny rekord i UllernCupen!</v>
          </cell>
        </row>
        <row r="40">
          <cell r="F40" t="str">
            <v>Første gang vi er over 30 båter på banen</v>
          </cell>
        </row>
      </sheetData>
      <sheetData sheetId="6">
        <row r="6">
          <cell r="E6">
            <v>329</v>
          </cell>
          <cell r="F6" t="str">
            <v>J/80</v>
          </cell>
          <cell r="G6" t="str">
            <v>Baby Boop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0.78914351851851849</v>
          </cell>
          <cell r="L6">
            <v>0.93624996528810867</v>
          </cell>
          <cell r="M6">
            <v>3.6648117854217378E-2</v>
          </cell>
          <cell r="N6">
            <v>5.8823529411764705E-2</v>
          </cell>
        </row>
        <row r="7">
          <cell r="E7">
            <v>22</v>
          </cell>
          <cell r="F7" t="str">
            <v>Express</v>
          </cell>
          <cell r="G7" t="str">
            <v>ELO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0.79160879629629632</v>
          </cell>
          <cell r="L7">
            <v>0.88477248020543542</v>
          </cell>
          <cell r="M7">
            <v>3.6814317897436832E-2</v>
          </cell>
          <cell r="N7">
            <v>0.11764705882352941</v>
          </cell>
        </row>
        <row r="8">
          <cell r="E8">
            <v>7055</v>
          </cell>
          <cell r="F8" t="str">
            <v>Contrast 33</v>
          </cell>
          <cell r="G8" t="str">
            <v>Vildensky</v>
          </cell>
          <cell r="H8" t="str">
            <v>Nei</v>
          </cell>
          <cell r="I8" t="str">
            <v>Nei</v>
          </cell>
          <cell r="J8" t="str">
            <v>18:00</v>
          </cell>
          <cell r="K8">
            <v>0.7900462962962963</v>
          </cell>
          <cell r="L8">
            <v>0.95089999999999997</v>
          </cell>
          <cell r="M8">
            <v>3.8080023148148151E-2</v>
          </cell>
          <cell r="N8">
            <v>0.17647058823529413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0.79019675925925925</v>
          </cell>
          <cell r="L9">
            <v>1.1451</v>
          </cell>
          <cell r="M9">
            <v>3.8077225694444466E-2</v>
          </cell>
          <cell r="N9">
            <v>0.17647058823529413</v>
          </cell>
        </row>
        <row r="10">
          <cell r="E10">
            <v>70</v>
          </cell>
          <cell r="F10" t="str">
            <v>H-båt</v>
          </cell>
          <cell r="G10" t="str">
            <v>Nipa</v>
          </cell>
          <cell r="H10" t="str">
            <v>Ja</v>
          </cell>
          <cell r="I10" t="str">
            <v>Ja</v>
          </cell>
          <cell r="J10" t="str">
            <v>18:00</v>
          </cell>
          <cell r="K10">
            <v>0.79385416666666664</v>
          </cell>
          <cell r="L10">
            <v>0.87670000000000003</v>
          </cell>
          <cell r="M10">
            <v>3.8446947916666641E-2</v>
          </cell>
          <cell r="N10">
            <v>0.29411764705882354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Ja</v>
          </cell>
          <cell r="J11" t="str">
            <v>18:10</v>
          </cell>
          <cell r="K11">
            <v>0.794525462962963</v>
          </cell>
          <cell r="L11">
            <v>1.0738000000000001</v>
          </cell>
          <cell r="M11">
            <v>4.0354497685185259E-2</v>
          </cell>
          <cell r="N11">
            <v>0.35294117647058826</v>
          </cell>
        </row>
        <row r="12">
          <cell r="E12">
            <v>175</v>
          </cell>
          <cell r="F12" t="str">
            <v>11MOD</v>
          </cell>
          <cell r="G12" t="str">
            <v>Olivia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0.7974768518518518</v>
          </cell>
          <cell r="L12">
            <v>1.0085673277189169</v>
          </cell>
          <cell r="M12">
            <v>4.0879661824903289E-2</v>
          </cell>
          <cell r="N12">
            <v>0.41176470588235292</v>
          </cell>
        </row>
        <row r="13">
          <cell r="E13">
            <v>11722</v>
          </cell>
          <cell r="F13" t="str">
            <v>Dehler 34</v>
          </cell>
          <cell r="G13" t="str">
            <v>Bellini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0.79848379629629629</v>
          </cell>
          <cell r="L13">
            <v>0.98577191440580836</v>
          </cell>
          <cell r="M13">
            <v>4.0948326398176478E-2</v>
          </cell>
          <cell r="N13">
            <v>0.47058823529411764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0.79385416666666664</v>
          </cell>
          <cell r="L14">
            <v>1.1137999999999999</v>
          </cell>
          <cell r="M14">
            <v>4.1110048611111102E-2</v>
          </cell>
          <cell r="N14">
            <v>0.52941176470588236</v>
          </cell>
        </row>
        <row r="15">
          <cell r="E15">
            <v>63</v>
          </cell>
          <cell r="F15" t="str">
            <v>H-Båt</v>
          </cell>
          <cell r="G15" t="str">
            <v xml:space="preserve">Kari 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0.80019675925925926</v>
          </cell>
          <cell r="L15">
            <v>0.84100039154267825</v>
          </cell>
          <cell r="M15">
            <v>4.2215494191210595E-2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0.79949074074074078</v>
          </cell>
          <cell r="L16">
            <v>0.87366791044776126</v>
          </cell>
          <cell r="M16">
            <v>4.3238472049474883E-2</v>
          </cell>
          <cell r="N16">
            <v>0.6470588235294118</v>
          </cell>
        </row>
        <row r="17">
          <cell r="E17">
            <v>16120</v>
          </cell>
          <cell r="F17" t="str">
            <v>J/99</v>
          </cell>
          <cell r="G17" t="str">
            <v>Karikveite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0.79983796296296295</v>
          </cell>
          <cell r="L17">
            <v>1.0132251631883791</v>
          </cell>
          <cell r="M17">
            <v>4.3460792300649691E-2</v>
          </cell>
          <cell r="N17">
            <v>0.70588235294117652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0.79967592592592596</v>
          </cell>
          <cell r="L18">
            <v>0.87670000000000003</v>
          </cell>
          <cell r="M18">
            <v>4.3550884259259286E-2</v>
          </cell>
          <cell r="N18">
            <v>0.76470588235294112</v>
          </cell>
        </row>
        <row r="19">
          <cell r="E19">
            <v>13724</v>
          </cell>
          <cell r="F19" t="str">
            <v>Pogo 8,50</v>
          </cell>
          <cell r="G19" t="str">
            <v>Vindtora</v>
          </cell>
          <cell r="H19" t="str">
            <v>Ja</v>
          </cell>
          <cell r="I19" t="str">
            <v>Ja</v>
          </cell>
          <cell r="J19" t="str">
            <v>18:00</v>
          </cell>
          <cell r="K19">
            <v>0.79362268518518519</v>
          </cell>
          <cell r="L19">
            <v>1.0039</v>
          </cell>
          <cell r="M19">
            <v>4.379281365740742E-2</v>
          </cell>
          <cell r="N19">
            <v>0.82352941176470584</v>
          </cell>
        </row>
        <row r="20">
          <cell r="E20">
            <v>15558</v>
          </cell>
          <cell r="F20" t="str">
            <v>Wauquiez opium 39</v>
          </cell>
          <cell r="G20" t="str">
            <v>Pamina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0.80001157407407408</v>
          </cell>
          <cell r="L20">
            <v>1.0494000000000001</v>
          </cell>
          <cell r="M20">
            <v>4.5194645833333373E-2</v>
          </cell>
          <cell r="N20">
            <v>0.88235294117647056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0.79773148148148143</v>
          </cell>
          <cell r="L21">
            <v>0.96409999999999996</v>
          </cell>
          <cell r="M21">
            <v>4.6017921296296248E-2</v>
          </cell>
          <cell r="N21">
            <v>0.94117647058823528</v>
          </cell>
        </row>
        <row r="22">
          <cell r="E22">
            <v>660</v>
          </cell>
          <cell r="F22" t="str">
            <v>Express</v>
          </cell>
          <cell r="G22" t="str">
            <v>Roxanne</v>
          </cell>
          <cell r="H22" t="str">
            <v>Nei</v>
          </cell>
          <cell r="I22" t="str">
            <v>Nei</v>
          </cell>
          <cell r="J22" t="str">
            <v>18:00</v>
          </cell>
          <cell r="K22" t="str">
            <v>dnf</v>
          </cell>
          <cell r="L22">
            <v>0.89939999999999998</v>
          </cell>
          <cell r="M22" t="e">
            <v>#VALUE!</v>
          </cell>
          <cell r="N22">
            <v>1</v>
          </cell>
        </row>
      </sheetData>
      <sheetData sheetId="7">
        <row r="6">
          <cell r="E6">
            <v>11440</v>
          </cell>
          <cell r="F6" t="str">
            <v>Bavaria 35 match</v>
          </cell>
          <cell r="G6" t="str">
            <v>Occasione</v>
          </cell>
          <cell r="H6" t="str">
            <v>Ja</v>
          </cell>
          <cell r="I6" t="str">
            <v>Nei</v>
          </cell>
          <cell r="J6" t="str">
            <v>18:10</v>
          </cell>
          <cell r="K6">
            <v>0.80034722222222221</v>
          </cell>
          <cell r="L6">
            <v>0.78402772277227717</v>
          </cell>
          <cell r="M6">
            <v>3.4028981023102318E-2</v>
          </cell>
          <cell r="N6">
            <v>4.7619047619047616E-2</v>
          </cell>
        </row>
        <row r="7">
          <cell r="E7">
            <v>15179</v>
          </cell>
          <cell r="F7" t="str">
            <v>Arcona 410</v>
          </cell>
          <cell r="G7" t="str">
            <v>Stær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0.79942129629629632</v>
          </cell>
          <cell r="L7">
            <v>0.81373678621735834</v>
          </cell>
          <cell r="M7">
            <v>3.4564976914556816E-2</v>
          </cell>
          <cell r="N7">
            <v>9.5238095238095233E-2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0.80447916666666663</v>
          </cell>
          <cell r="L8">
            <v>0.64306380994024193</v>
          </cell>
          <cell r="M8">
            <v>3.5033580479036076E-2</v>
          </cell>
          <cell r="N8">
            <v>0.14285714285714285</v>
          </cell>
        </row>
        <row r="9">
          <cell r="E9">
            <v>11620</v>
          </cell>
          <cell r="F9" t="str">
            <v>X-37</v>
          </cell>
          <cell r="G9" t="str">
            <v>Metaxa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0.80172453703703705</v>
          </cell>
          <cell r="L9">
            <v>0.79159999999999997</v>
          </cell>
          <cell r="M9">
            <v>3.5447921296296328E-2</v>
          </cell>
          <cell r="N9">
            <v>0.19047619047619047</v>
          </cell>
        </row>
        <row r="10">
          <cell r="E10">
            <v>11722</v>
          </cell>
          <cell r="F10" t="str">
            <v>Dehler 34</v>
          </cell>
          <cell r="G10" t="str">
            <v>Bellini</v>
          </cell>
          <cell r="H10" t="str">
            <v>Ja</v>
          </cell>
          <cell r="I10" t="str">
            <v>Nei</v>
          </cell>
          <cell r="J10" t="str">
            <v>18:10</v>
          </cell>
          <cell r="K10">
            <v>0.80445601851851856</v>
          </cell>
          <cell r="L10">
            <v>0.74636169433593746</v>
          </cell>
          <cell r="M10">
            <v>3.5460818926493373E-2</v>
          </cell>
          <cell r="N10">
            <v>0.23809523809523808</v>
          </cell>
        </row>
        <row r="11">
          <cell r="E11">
            <v>11733</v>
          </cell>
          <cell r="F11" t="str">
            <v>Elan 40</v>
          </cell>
          <cell r="G11" t="str">
            <v>Jonna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0.80305555555555552</v>
          </cell>
          <cell r="L11">
            <v>0.79842133051742348</v>
          </cell>
          <cell r="M11">
            <v>3.6816094684970074E-2</v>
          </cell>
          <cell r="N11">
            <v>0.2857142857142857</v>
          </cell>
        </row>
        <row r="12">
          <cell r="E12">
            <v>70</v>
          </cell>
          <cell r="F12" t="str">
            <v>H-båt</v>
          </cell>
          <cell r="G12" t="str">
            <v>Nipa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0.80431712962962965</v>
          </cell>
          <cell r="L12">
            <v>0.68959999999999999</v>
          </cell>
          <cell r="M12">
            <v>3.7457092592592604E-2</v>
          </cell>
          <cell r="N12">
            <v>0.33333333333333331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0.79822916666666666</v>
          </cell>
          <cell r="L13">
            <v>0.9103</v>
          </cell>
          <cell r="M13">
            <v>3.75814826388889E-2</v>
          </cell>
          <cell r="N13">
            <v>0.38095238095238093</v>
          </cell>
        </row>
        <row r="14">
          <cell r="E14">
            <v>11172</v>
          </cell>
          <cell r="F14" t="str">
            <v>Grand Soleil 42 R</v>
          </cell>
          <cell r="G14" t="str">
            <v>Tango II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0.79710648148148144</v>
          </cell>
          <cell r="L14">
            <v>0.94079999999999997</v>
          </cell>
          <cell r="M14">
            <v>3.7784444444444433E-2</v>
          </cell>
          <cell r="N14">
            <v>0.42857142857142855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0.80526620370370372</v>
          </cell>
          <cell r="L15">
            <v>0.80989999999999995</v>
          </cell>
          <cell r="M15">
            <v>3.9135792824074103E-2</v>
          </cell>
          <cell r="N15">
            <v>0.47619047619047616</v>
          </cell>
        </row>
        <row r="16">
          <cell r="E16">
            <v>10324</v>
          </cell>
          <cell r="F16" t="str">
            <v>First 31.7 LR</v>
          </cell>
          <cell r="G16" t="str">
            <v>Ziggy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0.80383101851851857</v>
          </cell>
          <cell r="L16">
            <v>0.72860000000000003</v>
          </cell>
          <cell r="M16">
            <v>3.9221280092592632E-2</v>
          </cell>
          <cell r="N16">
            <v>0.52380952380952384</v>
          </cell>
        </row>
        <row r="17">
          <cell r="E17">
            <v>15080</v>
          </cell>
          <cell r="F17" t="str">
            <v>Scanner 391</v>
          </cell>
          <cell r="G17" t="str">
            <v>Gran'ma Ben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0.80425925925925923</v>
          </cell>
          <cell r="L17">
            <v>0.82930000000000004</v>
          </cell>
          <cell r="M17">
            <v>3.9238175925925926E-2</v>
          </cell>
          <cell r="N17">
            <v>0.5714285714285714</v>
          </cell>
        </row>
        <row r="18">
          <cell r="E18">
            <v>329</v>
          </cell>
          <cell r="F18" t="str">
            <v>J/80</v>
          </cell>
          <cell r="G18" t="str">
            <v>Baby Boop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0.79819444444444443</v>
          </cell>
          <cell r="L18">
            <v>0.81430000000000002</v>
          </cell>
          <cell r="M18">
            <v>3.9244736111111102E-2</v>
          </cell>
          <cell r="N18">
            <v>0.61904761904761907</v>
          </cell>
        </row>
        <row r="19">
          <cell r="E19">
            <v>174</v>
          </cell>
          <cell r="F19" t="str">
            <v>11MOD</v>
          </cell>
          <cell r="G19" t="str">
            <v>Linn II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0.80275462962962962</v>
          </cell>
          <cell r="L19">
            <v>0.89410000000000001</v>
          </cell>
          <cell r="M19">
            <v>4.0958886574074094E-2</v>
          </cell>
          <cell r="N19">
            <v>0.66666666666666663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Nei</v>
          </cell>
          <cell r="J20" t="str">
            <v>18:00</v>
          </cell>
          <cell r="K20">
            <v>0.80510416666666662</v>
          </cell>
          <cell r="L20">
            <v>0.77610000000000001</v>
          </cell>
          <cell r="M20">
            <v>4.2766343749999963E-2</v>
          </cell>
          <cell r="N20">
            <v>0.7142857142857143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0.82081018518518523</v>
          </cell>
          <cell r="L21">
            <v>0.63299127932076571</v>
          </cell>
          <cell r="M21">
            <v>4.4822229709310726E-2</v>
          </cell>
          <cell r="N21">
            <v>0.76190476190476186</v>
          </cell>
        </row>
        <row r="22">
          <cell r="E22">
            <v>10886</v>
          </cell>
          <cell r="F22" t="str">
            <v>J/92</v>
          </cell>
          <cell r="G22" t="str">
            <v>IGGY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0.8115162037037037</v>
          </cell>
          <cell r="L22">
            <v>0.83260000000000001</v>
          </cell>
          <cell r="M22">
            <v>4.5436446759259279E-2</v>
          </cell>
          <cell r="N22">
            <v>0.80952380952380953</v>
          </cell>
        </row>
        <row r="23">
          <cell r="E23">
            <v>22</v>
          </cell>
          <cell r="F23" t="str">
            <v>Express</v>
          </cell>
          <cell r="G23" t="str">
            <v>ELO</v>
          </cell>
          <cell r="H23" t="str">
            <v>Ja</v>
          </cell>
          <cell r="I23" t="str">
            <v>Ja</v>
          </cell>
          <cell r="J23" t="str">
            <v>18:00</v>
          </cell>
          <cell r="K23">
            <v>0.81268518518518518</v>
          </cell>
          <cell r="L23">
            <v>0.73650000000000004</v>
          </cell>
          <cell r="M23">
            <v>4.6167638888888883E-2</v>
          </cell>
          <cell r="N23">
            <v>0.8571428571428571</v>
          </cell>
        </row>
        <row r="24">
          <cell r="E24">
            <v>15953</v>
          </cell>
          <cell r="F24" t="str">
            <v>Sun Odyssey 35</v>
          </cell>
          <cell r="G24" t="str">
            <v>Balsam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0.81778935185185186</v>
          </cell>
          <cell r="L24">
            <v>0.71970000000000001</v>
          </cell>
          <cell r="M24">
            <v>4.8787996527777787E-2</v>
          </cell>
          <cell r="N24">
            <v>0.90476190476190477</v>
          </cell>
        </row>
        <row r="25">
          <cell r="E25">
            <v>175</v>
          </cell>
          <cell r="F25" t="str">
            <v>11MOD</v>
          </cell>
          <cell r="G25" t="str">
            <v>Olivia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0.81917824074074075</v>
          </cell>
          <cell r="L25">
            <v>0.78686482496365062</v>
          </cell>
          <cell r="M25">
            <v>4.89695852295087E-2</v>
          </cell>
          <cell r="N25">
            <v>0.95238095238095233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0.68610000000000004</v>
          </cell>
          <cell r="M26" t="e">
            <v>#VALUE!</v>
          </cell>
          <cell r="N26">
            <v>1</v>
          </cell>
        </row>
      </sheetData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0.8121990740740741</v>
          </cell>
          <cell r="L6">
            <v>0.68959999999999999</v>
          </cell>
          <cell r="M6">
            <v>4.2892481481481497E-2</v>
          </cell>
          <cell r="N6">
            <v>6.6666666666666666E-2</v>
          </cell>
        </row>
        <row r="7">
          <cell r="E7">
            <v>11722</v>
          </cell>
          <cell r="F7" t="str">
            <v>Dehler 34</v>
          </cell>
          <cell r="G7" t="str">
            <v>Bellini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0.8159143518518519</v>
          </cell>
          <cell r="L7">
            <v>0.74636169433593746</v>
          </cell>
          <cell r="M7">
            <v>4.4012880007426002E-2</v>
          </cell>
          <cell r="N7">
            <v>0.13333333333333333</v>
          </cell>
        </row>
        <row r="8">
          <cell r="E8">
            <v>11440</v>
          </cell>
          <cell r="F8" t="str">
            <v>Bavaria 35 match</v>
          </cell>
          <cell r="G8" t="str">
            <v>Occasione</v>
          </cell>
          <cell r="H8" t="str">
            <v>Ja</v>
          </cell>
          <cell r="I8" t="str">
            <v>Nei</v>
          </cell>
          <cell r="J8" t="str">
            <v>18:10</v>
          </cell>
          <cell r="K8">
            <v>0.81325231481481486</v>
          </cell>
          <cell r="L8">
            <v>0.78402772277227717</v>
          </cell>
          <cell r="M8">
            <v>4.4146931380638112E-2</v>
          </cell>
          <cell r="N8">
            <v>0.2</v>
          </cell>
        </row>
        <row r="9">
          <cell r="E9">
            <v>133</v>
          </cell>
          <cell r="F9" t="str">
            <v>H-Båt</v>
          </cell>
          <cell r="G9" t="str">
            <v>Masalama</v>
          </cell>
          <cell r="H9" t="str">
            <v>Nei</v>
          </cell>
          <cell r="I9" t="str">
            <v>Ja</v>
          </cell>
          <cell r="J9" t="str">
            <v>18:00</v>
          </cell>
          <cell r="K9">
            <v>0.81490740740740741</v>
          </cell>
          <cell r="L9">
            <v>0.68610000000000004</v>
          </cell>
          <cell r="M9">
            <v>4.4532972222222231E-2</v>
          </cell>
          <cell r="N9">
            <v>0.26666666666666666</v>
          </cell>
        </row>
        <row r="10">
          <cell r="E10">
            <v>11620</v>
          </cell>
          <cell r="F10" t="str">
            <v>X-37</v>
          </cell>
          <cell r="G10" t="str">
            <v>Metaxa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0.8104513888888889</v>
          </cell>
          <cell r="L10">
            <v>0.85089999999999999</v>
          </cell>
          <cell r="M10">
            <v>4.5529059027777811E-2</v>
          </cell>
          <cell r="N10">
            <v>0.33333333333333331</v>
          </cell>
        </row>
        <row r="11">
          <cell r="E11">
            <v>329</v>
          </cell>
          <cell r="F11" t="str">
            <v>J/80</v>
          </cell>
          <cell r="G11" t="str">
            <v>Baby Boop</v>
          </cell>
          <cell r="H11" t="str">
            <v>Ja</v>
          </cell>
          <cell r="I11" t="str">
            <v>Ja</v>
          </cell>
          <cell r="J11" t="str">
            <v>18:00</v>
          </cell>
          <cell r="K11">
            <v>0.80682870370370374</v>
          </cell>
          <cell r="L11">
            <v>0.81430000000000002</v>
          </cell>
          <cell r="M11">
            <v>4.6275613425925961E-2</v>
          </cell>
          <cell r="N11">
            <v>0.4</v>
          </cell>
        </row>
        <row r="12">
          <cell r="E12">
            <v>11172</v>
          </cell>
          <cell r="F12" t="str">
            <v>Grand Soleil 42 R</v>
          </cell>
          <cell r="G12" t="str">
            <v>Tango II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0.81166666666666665</v>
          </cell>
          <cell r="L12">
            <v>0.87239999999999995</v>
          </cell>
          <cell r="M12">
            <v>4.7739666666666666E-2</v>
          </cell>
          <cell r="N12">
            <v>0.46666666666666667</v>
          </cell>
        </row>
        <row r="13">
          <cell r="E13">
            <v>174</v>
          </cell>
          <cell r="F13" t="str">
            <v>11MOD</v>
          </cell>
          <cell r="G13" t="str">
            <v>Linn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0.81209490740740742</v>
          </cell>
          <cell r="L13">
            <v>0.89410000000000001</v>
          </cell>
          <cell r="M13">
            <v>4.931002893518522E-2</v>
          </cell>
          <cell r="N13">
            <v>0.53333333333333333</v>
          </cell>
        </row>
        <row r="14">
          <cell r="E14">
            <v>175</v>
          </cell>
          <cell r="F14" t="str">
            <v>11MOD</v>
          </cell>
          <cell r="G14" t="str">
            <v>Olivia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0.81331018518518516</v>
          </cell>
          <cell r="L14">
            <v>0.89410000000000001</v>
          </cell>
          <cell r="M14">
            <v>5.0396608796296302E-2</v>
          </cell>
          <cell r="N14">
            <v>0.6</v>
          </cell>
        </row>
        <row r="15">
          <cell r="E15">
            <v>22</v>
          </cell>
          <cell r="F15" t="str">
            <v>Express</v>
          </cell>
          <cell r="G15" t="str">
            <v>ELO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0.82359953703703703</v>
          </cell>
          <cell r="L15">
            <v>0.68989501438159162</v>
          </cell>
          <cell r="M15">
            <v>5.0775953662645146E-2</v>
          </cell>
          <cell r="N15">
            <v>0.66666666666666663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0.81835648148148143</v>
          </cell>
          <cell r="L16">
            <v>0.75790000000000002</v>
          </cell>
          <cell r="M16">
            <v>5.180737731481478E-2</v>
          </cell>
          <cell r="N16">
            <v>0.73333333333333328</v>
          </cell>
        </row>
        <row r="17">
          <cell r="E17">
            <v>15953</v>
          </cell>
          <cell r="F17" t="str">
            <v>Sun Odyssey 35</v>
          </cell>
          <cell r="G17" t="str">
            <v>Balsam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0.8263773148148148</v>
          </cell>
          <cell r="L17">
            <v>0.70860000000000001</v>
          </cell>
          <cell r="M17">
            <v>5.4120965277777766E-2</v>
          </cell>
          <cell r="N17">
            <v>0.8</v>
          </cell>
        </row>
        <row r="18">
          <cell r="E18">
            <v>660</v>
          </cell>
          <cell r="F18" t="str">
            <v>Express</v>
          </cell>
          <cell r="G18" t="str">
            <v>Roxanne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0.82775462962962965</v>
          </cell>
          <cell r="L18">
            <v>0.73009999999999997</v>
          </cell>
          <cell r="M18">
            <v>5.6768655092592601E-2</v>
          </cell>
          <cell r="N18">
            <v>0.8666666666666667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0.82292824074074078</v>
          </cell>
          <cell r="L19">
            <v>0.89029999999999998</v>
          </cell>
          <cell r="M19">
            <v>5.8745373842592645E-2</v>
          </cell>
          <cell r="N19">
            <v>0.93333333333333335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0.82392361111111112</v>
          </cell>
          <cell r="L20">
            <v>0.81069999999999998</v>
          </cell>
          <cell r="M20">
            <v>5.9929871527777782E-2</v>
          </cell>
          <cell r="N20">
            <v>1</v>
          </cell>
        </row>
      </sheetData>
      <sheetData sheetId="9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0.80034722222222221</v>
          </cell>
          <cell r="L6">
            <v>0.89390000000000003</v>
          </cell>
          <cell r="M6">
            <v>4.5005381944444436E-2</v>
          </cell>
          <cell r="N6">
            <v>0.05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0.80373842592592593</v>
          </cell>
          <cell r="L7">
            <v>0.84100039154267825</v>
          </cell>
          <cell r="M7">
            <v>4.5194037244590916E-2</v>
          </cell>
          <cell r="N7">
            <v>0.1</v>
          </cell>
        </row>
        <row r="8">
          <cell r="E8">
            <v>9775</v>
          </cell>
          <cell r="F8" t="str">
            <v>First 31.7</v>
          </cell>
          <cell r="G8" t="str">
            <v>Bilbo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0.79840277777777779</v>
          </cell>
          <cell r="L8">
            <v>0.97175407813570924</v>
          </cell>
          <cell r="M8">
            <v>4.7035596698652052E-2</v>
          </cell>
          <cell r="N8">
            <v>0.15</v>
          </cell>
        </row>
        <row r="9">
          <cell r="E9">
            <v>26</v>
          </cell>
          <cell r="F9" t="str">
            <v>Farr 30</v>
          </cell>
          <cell r="G9" t="str">
            <v>Pakalolo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0.79878472222222219</v>
          </cell>
          <cell r="L9">
            <v>1.1324000000000001</v>
          </cell>
          <cell r="M9">
            <v>4.7379930555555547E-2</v>
          </cell>
          <cell r="N9">
            <v>0.2</v>
          </cell>
        </row>
        <row r="10">
          <cell r="E10">
            <v>14784</v>
          </cell>
          <cell r="F10" t="str">
            <v>Elan 310</v>
          </cell>
          <cell r="G10" t="str">
            <v>Kårstua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0.80319444444444443</v>
          </cell>
          <cell r="L10">
            <v>1.0367999999999999</v>
          </cell>
          <cell r="M10">
            <v>4.7952000000000009E-2</v>
          </cell>
          <cell r="N10">
            <v>0.25</v>
          </cell>
        </row>
        <row r="11">
          <cell r="E11">
            <v>63</v>
          </cell>
          <cell r="F11" t="str">
            <v>H-Båt</v>
          </cell>
          <cell r="G11" t="str">
            <v xml:space="preserve">Kari 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0.80781250000000004</v>
          </cell>
          <cell r="L11">
            <v>0.84100039154267825</v>
          </cell>
          <cell r="M11">
            <v>4.8620335136061121E-2</v>
          </cell>
          <cell r="N11">
            <v>0.3</v>
          </cell>
        </row>
        <row r="12">
          <cell r="E12">
            <v>15080</v>
          </cell>
          <cell r="F12" t="str">
            <v>Scanner 391</v>
          </cell>
          <cell r="G12" t="str">
            <v>Gran'ma Ben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0.80556712962962962</v>
          </cell>
          <cell r="L12">
            <v>1.007130505800464</v>
          </cell>
          <cell r="M12">
            <v>4.8969389523932302E-2</v>
          </cell>
          <cell r="N12">
            <v>0.35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Nei</v>
          </cell>
          <cell r="J13" t="str">
            <v>18:00</v>
          </cell>
          <cell r="K13">
            <v>0.80155092592592592</v>
          </cell>
          <cell r="L13">
            <v>0.95089999999999997</v>
          </cell>
          <cell r="M13">
            <v>4.9019775462962954E-2</v>
          </cell>
          <cell r="N13">
            <v>0.4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0.79989583333333336</v>
          </cell>
          <cell r="L14">
            <v>0.98839999999999995</v>
          </cell>
          <cell r="M14">
            <v>4.9317041666666693E-2</v>
          </cell>
          <cell r="N14">
            <v>0.45</v>
          </cell>
        </row>
        <row r="15">
          <cell r="E15">
            <v>14069</v>
          </cell>
          <cell r="F15" t="str">
            <v>Jeanneau 30i</v>
          </cell>
          <cell r="G15" t="str">
            <v>Vesla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0.80681712962962959</v>
          </cell>
          <cell r="L15">
            <v>0.87366791044776126</v>
          </cell>
          <cell r="M15">
            <v>4.963930292115807E-2</v>
          </cell>
          <cell r="N15">
            <v>0.5</v>
          </cell>
        </row>
        <row r="16">
          <cell r="E16">
            <v>13724</v>
          </cell>
          <cell r="F16" t="str">
            <v>Pogo 8,50</v>
          </cell>
          <cell r="G16" t="str">
            <v>Vindtora</v>
          </cell>
          <cell r="H16" t="str">
            <v>Ja</v>
          </cell>
          <cell r="I16" t="str">
            <v>Ja</v>
          </cell>
          <cell r="J16" t="str">
            <v>18:00</v>
          </cell>
          <cell r="K16">
            <v>0.79952546296296301</v>
          </cell>
          <cell r="L16">
            <v>1.0039</v>
          </cell>
          <cell r="M16">
            <v>4.9718612268518564E-2</v>
          </cell>
          <cell r="N16">
            <v>0.55000000000000004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0.80743055555555554</v>
          </cell>
          <cell r="L17">
            <v>0.98577191440580836</v>
          </cell>
          <cell r="M17">
            <v>4.9767790400904365E-2</v>
          </cell>
          <cell r="N17">
            <v>0.6</v>
          </cell>
        </row>
        <row r="18">
          <cell r="E18">
            <v>174</v>
          </cell>
          <cell r="F18" t="str">
            <v>11MOD</v>
          </cell>
          <cell r="G18" t="str">
            <v>Linn II</v>
          </cell>
          <cell r="H18" t="str">
            <v>Nei</v>
          </cell>
          <cell r="I18" t="str">
            <v>Nei</v>
          </cell>
          <cell r="J18" t="str">
            <v>18:10</v>
          </cell>
          <cell r="K18">
            <v>0.80476851851851849</v>
          </cell>
          <cell r="L18">
            <v>1.0569999999999999</v>
          </cell>
          <cell r="M18">
            <v>5.0550046296296294E-2</v>
          </cell>
          <cell r="N18">
            <v>0.65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0.80427083333333338</v>
          </cell>
          <cell r="L19">
            <v>1.0685</v>
          </cell>
          <cell r="M19">
            <v>5.0568246527777853E-2</v>
          </cell>
          <cell r="N19">
            <v>0.7</v>
          </cell>
        </row>
        <row r="20">
          <cell r="E20">
            <v>22</v>
          </cell>
          <cell r="F20" t="str">
            <v>Express</v>
          </cell>
          <cell r="G20" t="str">
            <v>ELO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0.80635416666666671</v>
          </cell>
          <cell r="L20">
            <v>0.93459999999999999</v>
          </cell>
          <cell r="M20">
            <v>5.2668604166666702E-2</v>
          </cell>
          <cell r="N20">
            <v>0.75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0.80890046296296292</v>
          </cell>
          <cell r="L21">
            <v>0.89939999999999998</v>
          </cell>
          <cell r="M21">
            <v>5.2975076388888848E-2</v>
          </cell>
          <cell r="N21">
            <v>0.8</v>
          </cell>
        </row>
        <row r="22">
          <cell r="E22">
            <v>3567</v>
          </cell>
          <cell r="F22" t="str">
            <v xml:space="preserve">X-102 </v>
          </cell>
          <cell r="G22" t="str">
            <v xml:space="preserve">BLÅTANN </v>
          </cell>
          <cell r="H22" t="str">
            <v>Nei</v>
          </cell>
          <cell r="I22" t="str">
            <v>Ja</v>
          </cell>
          <cell r="J22" t="str">
            <v>18:00</v>
          </cell>
          <cell r="K22">
            <v>0.80534722222222221</v>
          </cell>
          <cell r="L22">
            <v>1.0185999999999999</v>
          </cell>
          <cell r="M22">
            <v>5.6376680555555544E-2</v>
          </cell>
          <cell r="N22">
            <v>0.85</v>
          </cell>
        </row>
        <row r="23">
          <cell r="E23">
            <v>11733</v>
          </cell>
          <cell r="F23" t="str">
            <v>Elan 40</v>
          </cell>
          <cell r="G23" t="str">
            <v>Jonna</v>
          </cell>
          <cell r="H23" t="str">
            <v>Nei</v>
          </cell>
          <cell r="I23" t="str">
            <v>Ja</v>
          </cell>
          <cell r="J23" t="str">
            <v>18:10</v>
          </cell>
          <cell r="K23">
            <v>0.80861111111111106</v>
          </cell>
          <cell r="L23">
            <v>1.1085</v>
          </cell>
          <cell r="M23">
            <v>5.7272499999999969E-2</v>
          </cell>
          <cell r="N23">
            <v>0.9</v>
          </cell>
        </row>
        <row r="24">
          <cell r="E24">
            <v>175</v>
          </cell>
          <cell r="F24" t="str">
            <v>11MOD</v>
          </cell>
          <cell r="G24" t="str">
            <v>Olivia</v>
          </cell>
          <cell r="H24" t="str">
            <v>Ja</v>
          </cell>
          <cell r="I24" t="str">
            <v>Nei</v>
          </cell>
          <cell r="J24" t="str">
            <v>18:10</v>
          </cell>
          <cell r="K24">
            <v>0.81380787037037039</v>
          </cell>
          <cell r="L24">
            <v>1.0085673277189169</v>
          </cell>
          <cell r="M24">
            <v>5.7350593531053734E-2</v>
          </cell>
          <cell r="N24">
            <v>0.95</v>
          </cell>
        </row>
        <row r="25">
          <cell r="E25">
            <v>15558</v>
          </cell>
          <cell r="F25" t="str">
            <v>Wauquiez opium 39</v>
          </cell>
          <cell r="G25" t="str">
            <v>Pamina</v>
          </cell>
          <cell r="H25" t="str">
            <v>Nei</v>
          </cell>
          <cell r="I25" t="str">
            <v>Nei</v>
          </cell>
          <cell r="J25" t="str">
            <v>18:10</v>
          </cell>
          <cell r="K25">
            <v>0.81388888888888888</v>
          </cell>
          <cell r="L25">
            <v>1.0494000000000001</v>
          </cell>
          <cell r="M25">
            <v>5.9757500000000026E-2</v>
          </cell>
          <cell r="N25">
            <v>1</v>
          </cell>
        </row>
      </sheetData>
      <sheetData sheetId="10"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0.80572916666666672</v>
          </cell>
          <cell r="L7">
            <v>0.84100039154267825</v>
          </cell>
          <cell r="M7">
            <v>4.6868250987013881E-2</v>
          </cell>
          <cell r="N7">
            <v>4.3478260869565216E-2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0.80353009259259256</v>
          </cell>
          <cell r="L8">
            <v>0.87670000000000003</v>
          </cell>
          <cell r="M8">
            <v>4.6929832175925897E-2</v>
          </cell>
          <cell r="N8">
            <v>8.6956521739130432E-2</v>
          </cell>
        </row>
        <row r="9">
          <cell r="E9">
            <v>11440</v>
          </cell>
          <cell r="F9" t="str">
            <v>Bavaria 35 match</v>
          </cell>
          <cell r="G9" t="str">
            <v>Occasione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0.80366898148148147</v>
          </cell>
          <cell r="L9">
            <v>1.0249142857142859</v>
          </cell>
          <cell r="M9">
            <v>4.7888645502645523E-2</v>
          </cell>
          <cell r="N9">
            <v>0.13043478260869565</v>
          </cell>
        </row>
        <row r="10">
          <cell r="E10">
            <v>123</v>
          </cell>
          <cell r="F10" t="str">
            <v>H-båt</v>
          </cell>
          <cell r="G10" t="str">
            <v>Humla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0.80402777777777779</v>
          </cell>
          <cell r="L10">
            <v>0.89390000000000003</v>
          </cell>
          <cell r="M10">
            <v>4.8295430555555567E-2</v>
          </cell>
          <cell r="N10">
            <v>0.17391304347826086</v>
          </cell>
        </row>
        <row r="11">
          <cell r="E11">
            <v>88</v>
          </cell>
          <cell r="F11" t="str">
            <v>X-35 OD</v>
          </cell>
          <cell r="G11" t="str">
            <v>Akhillevs-X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0.80126157407407406</v>
          </cell>
          <cell r="L11">
            <v>1.1137999999999999</v>
          </cell>
          <cell r="M11">
            <v>4.9360418981481483E-2</v>
          </cell>
          <cell r="N11">
            <v>0.21739130434782608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0.80015046296296299</v>
          </cell>
          <cell r="L12">
            <v>0.98839999999999995</v>
          </cell>
          <cell r="M12">
            <v>4.9568717592592619E-2</v>
          </cell>
          <cell r="N12">
            <v>0.2608695652173913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0.80659722222222219</v>
          </cell>
          <cell r="L13">
            <v>0.88477248020543542</v>
          </cell>
          <cell r="M13">
            <v>5.0075664678293712E-2</v>
          </cell>
          <cell r="N13">
            <v>0.30434782608695654</v>
          </cell>
        </row>
        <row r="14">
          <cell r="E14">
            <v>4444</v>
          </cell>
          <cell r="F14" t="str">
            <v>X 40</v>
          </cell>
          <cell r="G14" t="str">
            <v>KJAPPFOT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0.80104166666666665</v>
          </cell>
          <cell r="L14">
            <v>1.1451</v>
          </cell>
          <cell r="M14">
            <v>5.0495729166666677E-2</v>
          </cell>
          <cell r="N14">
            <v>0.34782608695652173</v>
          </cell>
        </row>
        <row r="15">
          <cell r="E15">
            <v>9775</v>
          </cell>
          <cell r="F15" t="str">
            <v>First 31.7</v>
          </cell>
          <cell r="G15" t="str">
            <v>Bilbo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0.80199074074074073</v>
          </cell>
          <cell r="L15">
            <v>0.97175407813570924</v>
          </cell>
          <cell r="M15">
            <v>5.0522214340111164E-2</v>
          </cell>
          <cell r="N15">
            <v>0.39130434782608697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0.80797453703703703</v>
          </cell>
          <cell r="L16">
            <v>0.87366791044776126</v>
          </cell>
          <cell r="M16">
            <v>5.065049263232449E-2</v>
          </cell>
          <cell r="N16">
            <v>0.43478260869565216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0.80833333333333335</v>
          </cell>
          <cell r="L17">
            <v>0.98577191440580836</v>
          </cell>
          <cell r="M17">
            <v>5.0657723379187412E-2</v>
          </cell>
          <cell r="N17">
            <v>0.47826086956521741</v>
          </cell>
        </row>
        <row r="18">
          <cell r="E18">
            <v>475</v>
          </cell>
          <cell r="F18" t="str">
            <v>Express</v>
          </cell>
          <cell r="G18" t="str">
            <v>Baluba</v>
          </cell>
          <cell r="H18" t="str">
            <v>Nei</v>
          </cell>
          <cell r="I18" t="str">
            <v>Nei</v>
          </cell>
          <cell r="J18" t="str">
            <v>18:00</v>
          </cell>
          <cell r="K18">
            <v>0.80646990740740743</v>
          </cell>
          <cell r="L18">
            <v>0.89939999999999998</v>
          </cell>
          <cell r="M18">
            <v>5.0789034722222237E-2</v>
          </cell>
          <cell r="N18">
            <v>0.52173913043478259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0.80357638888888894</v>
          </cell>
          <cell r="L19">
            <v>1.0968</v>
          </cell>
          <cell r="M19">
            <v>5.1145916666666749E-2</v>
          </cell>
          <cell r="N19">
            <v>0.56521739130434778</v>
          </cell>
        </row>
        <row r="20">
          <cell r="E20">
            <v>63</v>
          </cell>
          <cell r="F20" t="str">
            <v>H-Båt</v>
          </cell>
          <cell r="G20" t="str">
            <v xml:space="preserve">Kari 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0.80891203703703707</v>
          </cell>
          <cell r="L20">
            <v>0.87670000000000003</v>
          </cell>
          <cell r="M20">
            <v>5.1648182870370402E-2</v>
          </cell>
          <cell r="N20">
            <v>0.60869565217391308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0.80924768518518519</v>
          </cell>
          <cell r="L21">
            <v>0.88477248020543542</v>
          </cell>
          <cell r="M21">
            <v>5.2420721367727137E-2</v>
          </cell>
          <cell r="N21">
            <v>0.65217391304347827</v>
          </cell>
        </row>
        <row r="22">
          <cell r="E22">
            <v>405</v>
          </cell>
          <cell r="F22" t="str">
            <v>Express</v>
          </cell>
          <cell r="G22" t="str">
            <v>NN</v>
          </cell>
          <cell r="H22" t="str">
            <v>Nei</v>
          </cell>
          <cell r="I22" t="str">
            <v>Nei</v>
          </cell>
          <cell r="J22" t="str">
            <v>18:00</v>
          </cell>
          <cell r="K22">
            <v>0.80906250000000002</v>
          </cell>
          <cell r="L22">
            <v>0.89939999999999998</v>
          </cell>
          <cell r="M22">
            <v>5.3120812500000017E-2</v>
          </cell>
          <cell r="N22">
            <v>0.69565217391304346</v>
          </cell>
        </row>
        <row r="23">
          <cell r="E23">
            <v>7055</v>
          </cell>
          <cell r="F23" t="str">
            <v>Contrast 33</v>
          </cell>
          <cell r="G23" t="str">
            <v>Vildensky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0.80418981481481477</v>
          </cell>
          <cell r="L23">
            <v>0.98939999999999995</v>
          </cell>
          <cell r="M23">
            <v>5.3615402777777738E-2</v>
          </cell>
          <cell r="N23">
            <v>0.73913043478260865</v>
          </cell>
        </row>
        <row r="24">
          <cell r="E24">
            <v>3567</v>
          </cell>
          <cell r="F24" t="str">
            <v xml:space="preserve">X-102 </v>
          </cell>
          <cell r="G24" t="str">
            <v xml:space="preserve">BLÅTANN </v>
          </cell>
          <cell r="H24" t="str">
            <v>Nei</v>
          </cell>
          <cell r="I24" t="str">
            <v>Ja</v>
          </cell>
          <cell r="J24" t="str">
            <v>18:00</v>
          </cell>
          <cell r="K24">
            <v>0.80393518518518514</v>
          </cell>
          <cell r="L24">
            <v>1.0185999999999999</v>
          </cell>
          <cell r="M24">
            <v>5.493837962962958E-2</v>
          </cell>
          <cell r="N24">
            <v>0.78260869565217395</v>
          </cell>
        </row>
        <row r="25">
          <cell r="E25">
            <v>15964</v>
          </cell>
          <cell r="F25" t="str">
            <v>Seascape 18</v>
          </cell>
          <cell r="G25" t="str">
            <v>Basse 2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0.80958333333333332</v>
          </cell>
          <cell r="L25">
            <v>0.93310000000000004</v>
          </cell>
          <cell r="M25">
            <v>5.5597208333333321E-2</v>
          </cell>
          <cell r="N25">
            <v>0.82608695652173914</v>
          </cell>
        </row>
      </sheetData>
      <sheetData sheetId="11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0.79699074074074072</v>
          </cell>
          <cell r="L6">
            <v>0.92559999999999998</v>
          </cell>
          <cell r="M6">
            <v>3.7066851851851858E-2</v>
          </cell>
          <cell r="N6">
            <v>3.8461538461538464E-2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0.80943287037037037</v>
          </cell>
          <cell r="L7">
            <v>0.68959999999999999</v>
          </cell>
          <cell r="M7">
            <v>4.0984907407407407E-2</v>
          </cell>
          <cell r="N7">
            <v>7.6923076923076927E-2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0.80203703703703699</v>
          </cell>
          <cell r="L8">
            <v>0.81430000000000002</v>
          </cell>
          <cell r="M8">
            <v>4.2373759259259222E-2</v>
          </cell>
          <cell r="N8">
            <v>0.11538461538461539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0.80576388888888884</v>
          </cell>
          <cell r="L9">
            <v>0.87239999999999995</v>
          </cell>
          <cell r="M9">
            <v>4.2590083333333306E-2</v>
          </cell>
          <cell r="N9">
            <v>0.15384615384615385</v>
          </cell>
        </row>
        <row r="10">
          <cell r="E10">
            <v>105</v>
          </cell>
          <cell r="F10" t="str">
            <v>H-båt</v>
          </cell>
          <cell r="G10" t="str">
            <v>Rå Båt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0.8125</v>
          </cell>
          <cell r="L10">
            <v>0.68610000000000004</v>
          </cell>
          <cell r="M10">
            <v>4.2881250000000003E-2</v>
          </cell>
          <cell r="N10">
            <v>0.19230769230769232</v>
          </cell>
        </row>
        <row r="11">
          <cell r="E11">
            <v>22</v>
          </cell>
          <cell r="F11" t="str">
            <v>Express</v>
          </cell>
          <cell r="G11" t="str">
            <v>ELO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0.81694444444444447</v>
          </cell>
          <cell r="L11">
            <v>0.68989501438159162</v>
          </cell>
          <cell r="M11">
            <v>4.6184638462767678E-2</v>
          </cell>
          <cell r="N11">
            <v>0.23076923076923078</v>
          </cell>
        </row>
        <row r="12">
          <cell r="E12">
            <v>14516</v>
          </cell>
          <cell r="F12" t="str">
            <v>J/120</v>
          </cell>
          <cell r="G12" t="str">
            <v>the Joker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0.81817129629629626</v>
          </cell>
          <cell r="L12">
            <v>0.78720000000000001</v>
          </cell>
          <cell r="M12">
            <v>4.819777777777777E-2</v>
          </cell>
          <cell r="N12">
            <v>0.26923076923076922</v>
          </cell>
        </row>
        <row r="13">
          <cell r="E13">
            <v>11620</v>
          </cell>
          <cell r="F13" t="str">
            <v>X-37</v>
          </cell>
          <cell r="G13" t="str">
            <v>Metaxa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0.82020833333333332</v>
          </cell>
          <cell r="L13">
            <v>0.79159999999999997</v>
          </cell>
          <cell r="M13">
            <v>5.0079694444444448E-2</v>
          </cell>
          <cell r="N13">
            <v>0.30769230769230771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0.81359953703703702</v>
          </cell>
          <cell r="L14">
            <v>0.89029999999999998</v>
          </cell>
          <cell r="M14">
            <v>5.0440028935185191E-2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0.82179398148148153</v>
          </cell>
          <cell r="L15">
            <v>0.78402772277227717</v>
          </cell>
          <cell r="M15">
            <v>5.0843834845984648E-2</v>
          </cell>
          <cell r="N15">
            <v>0.38461538461538464</v>
          </cell>
        </row>
        <row r="16">
          <cell r="E16">
            <v>11541</v>
          </cell>
          <cell r="F16" t="str">
            <v>J/109</v>
          </cell>
          <cell r="G16" t="str">
            <v>JJFlash</v>
          </cell>
          <cell r="H16" t="str">
            <v>Ja</v>
          </cell>
          <cell r="I16" t="str">
            <v>Ja</v>
          </cell>
          <cell r="J16" t="str">
            <v>18:10</v>
          </cell>
          <cell r="K16">
            <v>0.81570601851851854</v>
          </cell>
          <cell r="L16">
            <v>0.89739999999999998</v>
          </cell>
          <cell r="M16">
            <v>5.2732636574074114E-2</v>
          </cell>
          <cell r="N16">
            <v>0.42307692307692307</v>
          </cell>
        </row>
        <row r="17">
          <cell r="E17">
            <v>9775</v>
          </cell>
          <cell r="F17" t="str">
            <v>First 31.7</v>
          </cell>
          <cell r="G17" t="str">
            <v>Bilbo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0.82104166666666667</v>
          </cell>
          <cell r="L17">
            <v>0.74730113796189757</v>
          </cell>
          <cell r="M17">
            <v>5.3089518342709807E-2</v>
          </cell>
          <cell r="N17">
            <v>0.46153846153846156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0.81770833333333337</v>
          </cell>
          <cell r="L18">
            <v>0.89410000000000001</v>
          </cell>
          <cell r="M18">
            <v>5.4328993055555608E-2</v>
          </cell>
          <cell r="N18">
            <v>0.5</v>
          </cell>
        </row>
        <row r="19">
          <cell r="E19">
            <v>475</v>
          </cell>
          <cell r="F19" t="str">
            <v>Express</v>
          </cell>
          <cell r="G19" t="str">
            <v>Baluba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0.82920138888888884</v>
          </cell>
          <cell r="L19">
            <v>0.68989501438159162</v>
          </cell>
          <cell r="M19">
            <v>5.4640643326541991E-2</v>
          </cell>
          <cell r="N19">
            <v>0.53846153846153844</v>
          </cell>
        </row>
        <row r="20">
          <cell r="E20">
            <v>13724</v>
          </cell>
          <cell r="F20" t="str">
            <v>Pogo 8,50</v>
          </cell>
          <cell r="G20" t="str">
            <v>Vindtora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0.82054398148148144</v>
          </cell>
          <cell r="L20">
            <v>0.78739999999999999</v>
          </cell>
          <cell r="M20">
            <v>5.554633101851849E-2</v>
          </cell>
          <cell r="N20">
            <v>0.57692307692307687</v>
          </cell>
        </row>
        <row r="21">
          <cell r="E21">
            <v>11733</v>
          </cell>
          <cell r="F21" t="str">
            <v>Elan 40</v>
          </cell>
          <cell r="G21" t="str">
            <v>Jonna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0.82465277777777779</v>
          </cell>
          <cell r="L21">
            <v>0.85229999999999995</v>
          </cell>
          <cell r="M21">
            <v>5.7707812500000025E-2</v>
          </cell>
          <cell r="N21">
            <v>0.61538461538461542</v>
          </cell>
        </row>
        <row r="22">
          <cell r="E22">
            <v>4444</v>
          </cell>
          <cell r="F22" t="str">
            <v>X 40</v>
          </cell>
          <cell r="G22" t="str">
            <v>KJAPPFOT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0.82346064814814812</v>
          </cell>
          <cell r="L22">
            <v>0.9103</v>
          </cell>
          <cell r="M22">
            <v>6.0549700231481478E-2</v>
          </cell>
          <cell r="N22">
            <v>0.65384615384615385</v>
          </cell>
        </row>
        <row r="23">
          <cell r="E23">
            <v>15558</v>
          </cell>
          <cell r="F23" t="str">
            <v>Wauquiez opium 39</v>
          </cell>
          <cell r="G23" t="str">
            <v>Pamina</v>
          </cell>
          <cell r="H23" t="str">
            <v>Nei</v>
          </cell>
          <cell r="I23" t="str">
            <v>Nei</v>
          </cell>
          <cell r="J23" t="str">
            <v>18:10</v>
          </cell>
          <cell r="K23" t="str">
            <v>DNF</v>
          </cell>
          <cell r="L23">
            <v>0.76259999999999994</v>
          </cell>
          <cell r="M23" t="str">
            <v>Dnf</v>
          </cell>
          <cell r="N23">
            <v>1</v>
          </cell>
        </row>
        <row r="24">
          <cell r="E24">
            <v>14069</v>
          </cell>
          <cell r="F24" t="str">
            <v>Jeanneau 30i</v>
          </cell>
          <cell r="G24" t="str">
            <v>Vesla</v>
          </cell>
          <cell r="H24" t="str">
            <v>Ja</v>
          </cell>
          <cell r="I24" t="str">
            <v>Nei</v>
          </cell>
          <cell r="J24" t="str">
            <v>18:00</v>
          </cell>
          <cell r="K24" t="str">
            <v>DsQ</v>
          </cell>
          <cell r="L24">
            <v>0.63299127932076571</v>
          </cell>
          <cell r="M24" t="str">
            <v>Dsq</v>
          </cell>
          <cell r="N24">
            <v>1.5</v>
          </cell>
        </row>
        <row r="25">
          <cell r="E25">
            <v>63</v>
          </cell>
          <cell r="F25" t="str">
            <v>H-Båt</v>
          </cell>
          <cell r="G25" t="str">
            <v xml:space="preserve">Kari </v>
          </cell>
          <cell r="H25" t="str">
            <v>Ja</v>
          </cell>
          <cell r="I25" t="str">
            <v>Ja</v>
          </cell>
          <cell r="J25" t="str">
            <v>18:00</v>
          </cell>
          <cell r="K25" t="str">
            <v>DNF</v>
          </cell>
          <cell r="L25">
            <v>0.68959999999999999</v>
          </cell>
          <cell r="M25" t="str">
            <v>Dnf</v>
          </cell>
          <cell r="N25">
            <v>1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0.81069999999999998</v>
          </cell>
          <cell r="M26" t="str">
            <v>Dnf</v>
          </cell>
          <cell r="N26">
            <v>1</v>
          </cell>
        </row>
        <row r="27">
          <cell r="E27">
            <v>7055</v>
          </cell>
          <cell r="F27" t="str">
            <v>Contrast 33</v>
          </cell>
          <cell r="G27" t="str">
            <v>Vildensky</v>
          </cell>
          <cell r="H27" t="str">
            <v>Nei</v>
          </cell>
          <cell r="I27" t="str">
            <v>Ja</v>
          </cell>
          <cell r="J27" t="str">
            <v>18:00</v>
          </cell>
          <cell r="K27" t="str">
            <v>DNF</v>
          </cell>
          <cell r="L27">
            <v>0.75790000000000002</v>
          </cell>
          <cell r="M27" t="str">
            <v>Dnf</v>
          </cell>
          <cell r="N27">
            <v>1</v>
          </cell>
        </row>
        <row r="28">
          <cell r="E28">
            <v>10324</v>
          </cell>
          <cell r="F28" t="str">
            <v>First 31.7 LR</v>
          </cell>
          <cell r="G28" t="str">
            <v>Ziggy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DNF</v>
          </cell>
          <cell r="L28">
            <v>0.77159999999999995</v>
          </cell>
          <cell r="M28" t="str">
            <v>Dnf</v>
          </cell>
          <cell r="N28">
            <v>1</v>
          </cell>
        </row>
        <row r="29">
          <cell r="E29">
            <v>15953</v>
          </cell>
          <cell r="F29" t="str">
            <v>Sun Odyssey 35</v>
          </cell>
          <cell r="G29" t="str">
            <v>Balsam</v>
          </cell>
          <cell r="H29" t="str">
            <v>Ja</v>
          </cell>
          <cell r="I29" t="str">
            <v>Nei</v>
          </cell>
          <cell r="J29" t="str">
            <v>18:00</v>
          </cell>
          <cell r="K29" t="str">
            <v>DNF</v>
          </cell>
          <cell r="L29">
            <v>0.71970000000000001</v>
          </cell>
          <cell r="M29" t="str">
            <v>Dnf</v>
          </cell>
          <cell r="N29">
            <v>1</v>
          </cell>
        </row>
        <row r="30">
          <cell r="E30">
            <v>405</v>
          </cell>
          <cell r="F30" t="str">
            <v>Express</v>
          </cell>
          <cell r="G30" t="str">
            <v>NN</v>
          </cell>
          <cell r="H30" t="str">
            <v>Nei</v>
          </cell>
          <cell r="I30" t="str">
            <v>Nei</v>
          </cell>
          <cell r="J30" t="str">
            <v>18:00</v>
          </cell>
          <cell r="K30" t="str">
            <v>DNF</v>
          </cell>
          <cell r="L30">
            <v>0.68389999999999995</v>
          </cell>
          <cell r="M30" t="str">
            <v>Dnf</v>
          </cell>
          <cell r="N30">
            <v>1</v>
          </cell>
        </row>
        <row r="31">
          <cell r="E31">
            <v>660</v>
          </cell>
          <cell r="F31" t="str">
            <v>Express</v>
          </cell>
          <cell r="G31" t="str">
            <v>Roxanne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DSQ</v>
          </cell>
          <cell r="L31">
            <v>0.68989501438159162</v>
          </cell>
          <cell r="M31" t="str">
            <v>Dsq</v>
          </cell>
          <cell r="N31">
            <v>1.5</v>
          </cell>
        </row>
        <row r="33">
          <cell r="E33" t="str">
            <v>NOR660 Express fikk DSQ for motorbruk etter 5 min signalet før start</v>
          </cell>
        </row>
      </sheetData>
      <sheetData sheetId="12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Nei</v>
          </cell>
          <cell r="J6" t="str">
            <v>18:00</v>
          </cell>
          <cell r="K6">
            <v>0.79575231481481479</v>
          </cell>
          <cell r="L6">
            <v>0.85750000000000004</v>
          </cell>
          <cell r="M6">
            <v>3.923260995370368E-2</v>
          </cell>
          <cell r="N6">
            <v>4.1666666666666664E-2</v>
          </cell>
        </row>
        <row r="7">
          <cell r="E7">
            <v>4444</v>
          </cell>
          <cell r="F7" t="str">
            <v>X 40</v>
          </cell>
          <cell r="G7" t="str">
            <v>KJAPPFOT</v>
          </cell>
          <cell r="H7" t="str">
            <v>Nei</v>
          </cell>
          <cell r="I7" t="str">
            <v>Nei</v>
          </cell>
          <cell r="J7" t="str">
            <v>18:10</v>
          </cell>
          <cell r="K7">
            <v>0.79385416666666664</v>
          </cell>
          <cell r="L7">
            <v>1.0995999999999999</v>
          </cell>
          <cell r="M7">
            <v>4.0585930555555545E-2</v>
          </cell>
          <cell r="N7">
            <v>8.3333333333333329E-2</v>
          </cell>
        </row>
        <row r="8">
          <cell r="E8">
            <v>10886</v>
          </cell>
          <cell r="F8" t="str">
            <v>J/92</v>
          </cell>
          <cell r="G8" t="str">
            <v>IGGY</v>
          </cell>
          <cell r="H8" t="str">
            <v>Nei</v>
          </cell>
          <cell r="I8" t="str">
            <v>Nei</v>
          </cell>
          <cell r="J8" t="str">
            <v>18:10</v>
          </cell>
          <cell r="K8" t="str">
            <v>19:11:06</v>
          </cell>
          <cell r="L8">
            <v>0.9869</v>
          </cell>
          <cell r="M8">
            <v>4.1874715277777752E-2</v>
          </cell>
          <cell r="N8">
            <v>0.125</v>
          </cell>
        </row>
        <row r="9">
          <cell r="E9">
            <v>88</v>
          </cell>
          <cell r="F9" t="str">
            <v>X-35 OD</v>
          </cell>
          <cell r="G9" t="str">
            <v>Akhillevs-X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0.79649305555555561</v>
          </cell>
          <cell r="L9">
            <v>1.0685</v>
          </cell>
          <cell r="M9">
            <v>4.2257690972222303E-2</v>
          </cell>
          <cell r="N9">
            <v>0.16666666666666666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0.7943055555555556</v>
          </cell>
          <cell r="L10">
            <v>1.1324000000000001</v>
          </cell>
          <cell r="M10">
            <v>4.2307722222222302E-2</v>
          </cell>
          <cell r="N10">
            <v>0.20833333333333334</v>
          </cell>
        </row>
        <row r="11">
          <cell r="E11">
            <v>15964</v>
          </cell>
          <cell r="F11" t="str">
            <v>Seascape 18</v>
          </cell>
          <cell r="G11" t="str">
            <v>Basse 2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0.79583333333333328</v>
          </cell>
          <cell r="L11">
            <v>0.93310000000000004</v>
          </cell>
          <cell r="M11">
            <v>4.2767083333333289E-2</v>
          </cell>
          <cell r="N11">
            <v>0.25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0.79575231481481479</v>
          </cell>
          <cell r="L12">
            <v>0.93624996528810867</v>
          </cell>
          <cell r="M12">
            <v>4.2835603157220965E-2</v>
          </cell>
          <cell r="N12">
            <v>0.29166666666666669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0.79844907407407406</v>
          </cell>
          <cell r="L13">
            <v>0.88477248020543542</v>
          </cell>
          <cell r="M13">
            <v>4.2866407432175367E-2</v>
          </cell>
          <cell r="N13">
            <v>0.33333333333333331</v>
          </cell>
        </row>
        <row r="14">
          <cell r="E14">
            <v>123</v>
          </cell>
          <cell r="F14" t="str">
            <v>H-båt</v>
          </cell>
          <cell r="G14" t="str">
            <v>Humla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0.80034722222222221</v>
          </cell>
          <cell r="L14">
            <v>0.85750000000000004</v>
          </cell>
          <cell r="M14">
            <v>4.3172743055555546E-2</v>
          </cell>
          <cell r="N14">
            <v>0.375</v>
          </cell>
        </row>
        <row r="15">
          <cell r="E15">
            <v>11172</v>
          </cell>
          <cell r="F15" t="str">
            <v>Grand Soleil 42 R</v>
          </cell>
          <cell r="G15" t="str">
            <v>Tango II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0.79525462962962967</v>
          </cell>
          <cell r="L15">
            <v>1.1451</v>
          </cell>
          <cell r="M15">
            <v>4.3868993055555631E-2</v>
          </cell>
          <cell r="N15">
            <v>0.41666666666666669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0.7993055555555556</v>
          </cell>
          <cell r="L16">
            <v>1.0367999999999999</v>
          </cell>
          <cell r="M16">
            <v>4.392000000000007E-2</v>
          </cell>
          <cell r="N16">
            <v>0.45833333333333331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Nei</v>
          </cell>
          <cell r="J17" t="str">
            <v>18:10</v>
          </cell>
          <cell r="K17">
            <v>0.79859953703703701</v>
          </cell>
          <cell r="L17">
            <v>1.0637000000000001</v>
          </cell>
          <cell r="M17">
            <v>4.4308521990740743E-2</v>
          </cell>
          <cell r="N17">
            <v>0.5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Ja</v>
          </cell>
          <cell r="I18" t="str">
            <v>Nei</v>
          </cell>
          <cell r="J18" t="str">
            <v>18:10</v>
          </cell>
          <cell r="K18">
            <v>0.80065972222222226</v>
          </cell>
          <cell r="L18">
            <v>1.0249142857142859</v>
          </cell>
          <cell r="M18">
            <v>4.4804412698412767E-2</v>
          </cell>
          <cell r="N18">
            <v>0.54166666666666663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0.80012731481481481</v>
          </cell>
          <cell r="L19">
            <v>1.0510999999999999</v>
          </cell>
          <cell r="M19">
            <v>4.5389515046296305E-2</v>
          </cell>
          <cell r="N19">
            <v>0.58333333333333337</v>
          </cell>
        </row>
        <row r="20">
          <cell r="E20">
            <v>11541</v>
          </cell>
          <cell r="F20" t="str">
            <v>J/109</v>
          </cell>
          <cell r="G20" t="str">
            <v>JJFlash</v>
          </cell>
          <cell r="H20" t="str">
            <v>Ja</v>
          </cell>
          <cell r="I20" t="str">
            <v>Nei</v>
          </cell>
          <cell r="J20" t="str">
            <v>18:10</v>
          </cell>
          <cell r="K20">
            <v>0.80053240740740739</v>
          </cell>
          <cell r="L20">
            <v>1.048092</v>
          </cell>
          <cell r="M20">
            <v>4.5684195277777784E-2</v>
          </cell>
          <cell r="N20">
            <v>0.625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0.80339120370370365</v>
          </cell>
          <cell r="L21">
            <v>0.87366791044776126</v>
          </cell>
          <cell r="M21">
            <v>4.6646181376105537E-2</v>
          </cell>
          <cell r="N21">
            <v>0.66666666666666663</v>
          </cell>
        </row>
        <row r="22">
          <cell r="E22">
            <v>63</v>
          </cell>
          <cell r="F22" t="str">
            <v>H-Båt</v>
          </cell>
          <cell r="G22" t="str">
            <v xml:space="preserve">Kari 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0.80351851851851852</v>
          </cell>
          <cell r="L22">
            <v>0.87670000000000003</v>
          </cell>
          <cell r="M22">
            <v>4.6919685185185189E-2</v>
          </cell>
          <cell r="N22">
            <v>0.70833333333333337</v>
          </cell>
        </row>
        <row r="23">
          <cell r="E23">
            <v>175</v>
          </cell>
          <cell r="F23" t="str">
            <v>11MOD</v>
          </cell>
          <cell r="G23" t="str">
            <v>Olivia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19:12:30</v>
          </cell>
          <cell r="L23">
            <v>1.1043000000000001</v>
          </cell>
          <cell r="M23">
            <v>4.7929687500000019E-2</v>
          </cell>
          <cell r="N23">
            <v>0.75</v>
          </cell>
        </row>
        <row r="24">
          <cell r="E24">
            <v>14516</v>
          </cell>
          <cell r="F24" t="str">
            <v>J/120</v>
          </cell>
          <cell r="G24" t="str">
            <v>the Joker</v>
          </cell>
          <cell r="H24" t="str">
            <v>Nei</v>
          </cell>
          <cell r="I24" t="str">
            <v>Nei</v>
          </cell>
          <cell r="J24" t="str">
            <v>18:10</v>
          </cell>
          <cell r="K24">
            <v>0.80218750000000005</v>
          </cell>
          <cell r="L24">
            <v>1.0775999999999999</v>
          </cell>
          <cell r="M24">
            <v>4.8753916666666744E-2</v>
          </cell>
          <cell r="N24">
            <v>0.79166666666666663</v>
          </cell>
        </row>
        <row r="25">
          <cell r="E25">
            <v>7055</v>
          </cell>
          <cell r="F25" t="str">
            <v>Contrast 33</v>
          </cell>
          <cell r="G25" t="str">
            <v>Vildensky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0.79932870370370368</v>
          </cell>
          <cell r="L25">
            <v>0.98939999999999995</v>
          </cell>
          <cell r="M25">
            <v>4.8805819444444419E-2</v>
          </cell>
          <cell r="N25">
            <v>0.83333333333333337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>
            <v>0.80003472222222227</v>
          </cell>
          <cell r="L26">
            <v>1.0185999999999999</v>
          </cell>
          <cell r="M26">
            <v>5.0965368055555606E-2</v>
          </cell>
          <cell r="N26">
            <v>0.875</v>
          </cell>
        </row>
        <row r="27">
          <cell r="E27">
            <v>15558</v>
          </cell>
          <cell r="F27" t="str">
            <v>Wauquiez opium 39</v>
          </cell>
          <cell r="G27" t="str">
            <v>Pamina</v>
          </cell>
          <cell r="H27" t="str">
            <v>Nei</v>
          </cell>
          <cell r="I27" t="str">
            <v>Nei</v>
          </cell>
          <cell r="J27" t="str">
            <v>18:10</v>
          </cell>
          <cell r="K27">
            <v>0.8071180555555556</v>
          </cell>
          <cell r="L27">
            <v>1.0494000000000001</v>
          </cell>
          <cell r="M27">
            <v>5.2652187500000079E-2</v>
          </cell>
          <cell r="N27">
            <v>0.91666666666666663</v>
          </cell>
        </row>
        <row r="28">
          <cell r="E28">
            <v>660</v>
          </cell>
          <cell r="F28" t="str">
            <v>Express</v>
          </cell>
          <cell r="G28" t="str">
            <v>Roxanne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0.80892361111111111</v>
          </cell>
          <cell r="L28">
            <v>0.89939999999999998</v>
          </cell>
          <cell r="M28">
            <v>5.2995895833333327E-2</v>
          </cell>
          <cell r="N28">
            <v>0.95833333333333337</v>
          </cell>
        </row>
        <row r="29">
          <cell r="E29">
            <v>133</v>
          </cell>
          <cell r="F29" t="str">
            <v>H-Båt</v>
          </cell>
          <cell r="G29" t="str">
            <v>Masalama</v>
          </cell>
          <cell r="H29" t="str">
            <v>Nei</v>
          </cell>
          <cell r="I29" t="str">
            <v>Ja</v>
          </cell>
          <cell r="J29" t="str">
            <v>18:00</v>
          </cell>
          <cell r="K29" t="str">
            <v>dnf</v>
          </cell>
          <cell r="L29">
            <v>0.89390000000000003</v>
          </cell>
          <cell r="M29" t="str">
            <v>Dnf</v>
          </cell>
          <cell r="N29">
            <v>1</v>
          </cell>
        </row>
      </sheetData>
      <sheetData sheetId="13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0.7976388888888889</v>
          </cell>
          <cell r="L6">
            <v>0.89390000000000003</v>
          </cell>
          <cell r="M6">
            <v>4.2584402777777787E-2</v>
          </cell>
          <cell r="N6">
            <v>3.8461538461538464E-2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0.79478009259259264</v>
          </cell>
          <cell r="L7">
            <v>1.1324000000000001</v>
          </cell>
          <cell r="M7">
            <v>4.284508796296304E-2</v>
          </cell>
          <cell r="N7">
            <v>7.6923076923076927E-2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0.79607638888888888</v>
          </cell>
          <cell r="L8">
            <v>1.0995999999999999</v>
          </cell>
          <cell r="M8">
            <v>4.3029486111111119E-2</v>
          </cell>
          <cell r="N8">
            <v>0.11538461538461539</v>
          </cell>
        </row>
        <row r="9">
          <cell r="E9">
            <v>10886</v>
          </cell>
          <cell r="F9" t="str">
            <v>J/92</v>
          </cell>
          <cell r="G9" t="str">
            <v>IGGY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0.80162037037037037</v>
          </cell>
          <cell r="L9">
            <v>0.9869</v>
          </cell>
          <cell r="M9">
            <v>4.4090671296296326E-2</v>
          </cell>
          <cell r="N9">
            <v>0.15384615384615385</v>
          </cell>
        </row>
        <row r="10">
          <cell r="E10">
            <v>7055</v>
          </cell>
          <cell r="F10" t="str">
            <v>Contrast 33</v>
          </cell>
          <cell r="G10" t="str">
            <v>Vildensky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0.79561342592592588</v>
          </cell>
          <cell r="L10">
            <v>0.98939999999999995</v>
          </cell>
          <cell r="M10">
            <v>4.512992361111106E-2</v>
          </cell>
          <cell r="N10">
            <v>0.19230769230769232</v>
          </cell>
        </row>
        <row r="11">
          <cell r="E11">
            <v>11172</v>
          </cell>
          <cell r="F11" t="str">
            <v>Grand Soleil 42 R</v>
          </cell>
          <cell r="G11" t="str">
            <v>Tango II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0.79479166666666667</v>
          </cell>
          <cell r="L11">
            <v>1.1948000000000001</v>
          </cell>
          <cell r="M11">
            <v>4.5219861111111155E-2</v>
          </cell>
          <cell r="N11">
            <v>0.23076923076923078</v>
          </cell>
        </row>
        <row r="12">
          <cell r="E12">
            <v>88</v>
          </cell>
          <cell r="F12" t="str">
            <v>X-35 OD</v>
          </cell>
          <cell r="G12" t="str">
            <v>Akhillevs-X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0.79773148148148143</v>
          </cell>
          <cell r="L12">
            <v>1.1137999999999999</v>
          </cell>
          <cell r="M12">
            <v>4.5428601851851817E-2</v>
          </cell>
          <cell r="N12">
            <v>0.26923076923076922</v>
          </cell>
        </row>
        <row r="13">
          <cell r="E13">
            <v>9727</v>
          </cell>
          <cell r="F13" t="str">
            <v>Linjett 33</v>
          </cell>
          <cell r="G13" t="str">
            <v>Fragancia</v>
          </cell>
          <cell r="H13" t="str">
            <v>Ja</v>
          </cell>
          <cell r="I13" t="str">
            <v>Nei</v>
          </cell>
          <cell r="J13">
            <v>0.75</v>
          </cell>
          <cell r="K13">
            <v>0.79790509259259257</v>
          </cell>
          <cell r="L13">
            <v>0.94835236363636366</v>
          </cell>
          <cell r="M13">
            <v>4.543090779040402E-2</v>
          </cell>
          <cell r="N13">
            <v>0.26923076923076922</v>
          </cell>
        </row>
        <row r="14">
          <cell r="E14">
            <v>660</v>
          </cell>
          <cell r="F14" t="str">
            <v>Express</v>
          </cell>
          <cell r="G14" t="str">
            <v>Roxanne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0.8005902777777778</v>
          </cell>
          <cell r="L14">
            <v>0.89939999999999998</v>
          </cell>
          <cell r="M14">
            <v>4.5500895833333353E-2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0.80150462962962965</v>
          </cell>
          <cell r="L15">
            <v>1.0249142857142859</v>
          </cell>
          <cell r="M15">
            <v>4.5670370370370424E-2</v>
          </cell>
          <cell r="N15">
            <v>0.38461538461538464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0.80100694444444442</v>
          </cell>
          <cell r="L16">
            <v>1.0367999999999999</v>
          </cell>
          <cell r="M16">
            <v>4.5684000000000002E-2</v>
          </cell>
          <cell r="N16">
            <v>0.42307692307692307</v>
          </cell>
        </row>
        <row r="17">
          <cell r="E17">
            <v>329</v>
          </cell>
          <cell r="F17" t="str">
            <v>J/80</v>
          </cell>
          <cell r="G17" t="str">
            <v>Baby Boop</v>
          </cell>
          <cell r="H17" t="str">
            <v>Ja</v>
          </cell>
          <cell r="I17" t="str">
            <v>Ja</v>
          </cell>
          <cell r="J17" t="str">
            <v>18:00</v>
          </cell>
          <cell r="K17">
            <v>0.79652777777777772</v>
          </cell>
          <cell r="L17">
            <v>0.98839999999999995</v>
          </cell>
          <cell r="M17">
            <v>4.5988055555555497E-2</v>
          </cell>
          <cell r="N17">
            <v>0.46153846153846156</v>
          </cell>
        </row>
        <row r="18">
          <cell r="E18">
            <v>14069</v>
          </cell>
          <cell r="F18" t="str">
            <v>Jeanneau 30i</v>
          </cell>
          <cell r="G18" t="str">
            <v>Vesla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0.80274305555555558</v>
          </cell>
          <cell r="L18">
            <v>0.87366791044776126</v>
          </cell>
          <cell r="M18">
            <v>4.6079915137852437E-2</v>
          </cell>
          <cell r="N18">
            <v>0.5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0.8013541666666667</v>
          </cell>
          <cell r="L19">
            <v>1.0510999999999999</v>
          </cell>
          <cell r="M19">
            <v>4.6679059027777837E-2</v>
          </cell>
          <cell r="N19">
            <v>0.53846153846153844</v>
          </cell>
        </row>
        <row r="20">
          <cell r="E20">
            <v>11733</v>
          </cell>
          <cell r="F20" t="str">
            <v>Elan 40</v>
          </cell>
          <cell r="G20" t="str">
            <v>Jonna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0.80092592592592593</v>
          </cell>
          <cell r="L20">
            <v>1.0637000000000001</v>
          </cell>
          <cell r="M20">
            <v>4.6783101851851888E-2</v>
          </cell>
          <cell r="N20">
            <v>0.57692307692307687</v>
          </cell>
        </row>
        <row r="21">
          <cell r="E21">
            <v>9775</v>
          </cell>
          <cell r="F21" t="str">
            <v>First 31.7</v>
          </cell>
          <cell r="G21" t="str">
            <v>Bilbo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0.79828703703703707</v>
          </cell>
          <cell r="L21">
            <v>0.97175407813570924</v>
          </cell>
          <cell r="M21">
            <v>4.6923125161830809E-2</v>
          </cell>
          <cell r="N21">
            <v>0.61538461538461542</v>
          </cell>
        </row>
        <row r="22">
          <cell r="E22">
            <v>22</v>
          </cell>
          <cell r="F22" t="str">
            <v>Express</v>
          </cell>
          <cell r="G22" t="str">
            <v>ELO</v>
          </cell>
          <cell r="H22" t="str">
            <v>Ja</v>
          </cell>
          <cell r="I22" t="str">
            <v>Nei</v>
          </cell>
          <cell r="J22" t="str">
            <v>18:00</v>
          </cell>
          <cell r="K22">
            <v>0.80364583333333328</v>
          </cell>
          <cell r="L22">
            <v>0.88477248020543542</v>
          </cell>
          <cell r="M22">
            <v>4.7464357011020711E-2</v>
          </cell>
          <cell r="N22">
            <v>0.65384615384615385</v>
          </cell>
        </row>
        <row r="23">
          <cell r="E23">
            <v>15964</v>
          </cell>
          <cell r="F23" t="str">
            <v>Seascape 18</v>
          </cell>
          <cell r="G23" t="str">
            <v>Basse 2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0.80086805555555551</v>
          </cell>
          <cell r="L23">
            <v>0.93310000000000004</v>
          </cell>
          <cell r="M23">
            <v>4.7464982638888854E-2</v>
          </cell>
          <cell r="N23">
            <v>0.69230769230769229</v>
          </cell>
        </row>
        <row r="24">
          <cell r="E24">
            <v>475</v>
          </cell>
          <cell r="F24" t="str">
            <v>Express</v>
          </cell>
          <cell r="G24" t="str">
            <v>Baluba</v>
          </cell>
          <cell r="H24" t="str">
            <v>Nei</v>
          </cell>
          <cell r="I24" t="str">
            <v>Nei</v>
          </cell>
          <cell r="J24" t="str">
            <v>18:00</v>
          </cell>
          <cell r="K24">
            <v>0.80296296296296299</v>
          </cell>
          <cell r="L24">
            <v>0.89939999999999998</v>
          </cell>
          <cell r="M24">
            <v>4.7634888888888914E-2</v>
          </cell>
          <cell r="N24">
            <v>0.73076923076923073</v>
          </cell>
        </row>
        <row r="25">
          <cell r="E25">
            <v>405</v>
          </cell>
          <cell r="F25" t="str">
            <v>Express</v>
          </cell>
          <cell r="G25" t="str">
            <v>NN</v>
          </cell>
          <cell r="H25" t="str">
            <v>Nei</v>
          </cell>
          <cell r="I25" t="str">
            <v>Nei</v>
          </cell>
          <cell r="J25" t="str">
            <v>18:00</v>
          </cell>
          <cell r="K25">
            <v>0.80472222222222223</v>
          </cell>
          <cell r="L25">
            <v>0.89939999999999998</v>
          </cell>
          <cell r="M25">
            <v>4.9217166666666673E-2</v>
          </cell>
          <cell r="N25">
            <v>0.76923076923076927</v>
          </cell>
        </row>
        <row r="26">
          <cell r="E26">
            <v>175</v>
          </cell>
          <cell r="F26" t="str">
            <v>11MOD</v>
          </cell>
          <cell r="G26" t="str">
            <v>Olivia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0.802337962962963</v>
          </cell>
          <cell r="L26">
            <v>1.1043000000000001</v>
          </cell>
          <cell r="M26">
            <v>5.0128062500000077E-2</v>
          </cell>
          <cell r="N26">
            <v>0.80769230769230771</v>
          </cell>
        </row>
        <row r="27">
          <cell r="E27">
            <v>12042</v>
          </cell>
          <cell r="F27" t="str">
            <v>X-43</v>
          </cell>
          <cell r="G27" t="str">
            <v>Bjørnstjerne</v>
          </cell>
          <cell r="H27" t="str">
            <v>Ja</v>
          </cell>
          <cell r="I27" t="str">
            <v>Nei</v>
          </cell>
          <cell r="J27" t="str">
            <v>18:10</v>
          </cell>
          <cell r="K27">
            <v>0.80320601851851847</v>
          </cell>
          <cell r="L27">
            <v>1.1029086063107214</v>
          </cell>
          <cell r="M27">
            <v>5.1022288187777216E-2</v>
          </cell>
          <cell r="N27">
            <v>0.84615384615384615</v>
          </cell>
        </row>
        <row r="28">
          <cell r="E28">
            <v>3567</v>
          </cell>
          <cell r="F28" t="str">
            <v xml:space="preserve">X-102 </v>
          </cell>
          <cell r="G28" t="str">
            <v xml:space="preserve">BLÅTANN 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0.80260416666666667</v>
          </cell>
          <cell r="L28">
            <v>0.99329999999999996</v>
          </cell>
          <cell r="M28">
            <v>5.2251718750000002E-2</v>
          </cell>
          <cell r="N28">
            <v>0.88461538461538458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>
            <v>0.80747685185185181</v>
          </cell>
          <cell r="L29">
            <v>1.0983000000000001</v>
          </cell>
          <cell r="M29">
            <v>5.5499743055555537E-2</v>
          </cell>
          <cell r="N29">
            <v>0.92307692307692313</v>
          </cell>
        </row>
        <row r="30">
          <cell r="E30">
            <v>15080</v>
          </cell>
          <cell r="F30" t="str">
            <v>Scanner 391</v>
          </cell>
          <cell r="G30" t="str">
            <v>Gran'ma Ben</v>
          </cell>
          <cell r="H30" t="str">
            <v>Ja</v>
          </cell>
          <cell r="I30" t="str">
            <v>Nei</v>
          </cell>
          <cell r="J30" t="str">
            <v>18:10</v>
          </cell>
          <cell r="K30">
            <v>0.81211805555555561</v>
          </cell>
          <cell r="L30">
            <v>1.007130505800464</v>
          </cell>
          <cell r="M30">
            <v>5.5567026865171509E-2</v>
          </cell>
          <cell r="N30">
            <v>0.96153846153846156</v>
          </cell>
        </row>
        <row r="31">
          <cell r="E31">
            <v>15558</v>
          </cell>
          <cell r="F31" t="str">
            <v>Wauquiez opium 39</v>
          </cell>
          <cell r="G31" t="str">
            <v>Pamina</v>
          </cell>
          <cell r="H31" t="str">
            <v>Nei</v>
          </cell>
          <cell r="I31" t="str">
            <v>Nei</v>
          </cell>
          <cell r="J31" t="str">
            <v>18:10</v>
          </cell>
          <cell r="K31">
            <v>0.81233796296296301</v>
          </cell>
          <cell r="L31">
            <v>1.0494000000000001</v>
          </cell>
          <cell r="M31">
            <v>5.8129958333333419E-2</v>
          </cell>
          <cell r="N31">
            <v>1</v>
          </cell>
        </row>
      </sheetData>
      <sheetData sheetId="14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0.79787037037037034</v>
          </cell>
          <cell r="L6">
            <v>0.68959999999999999</v>
          </cell>
          <cell r="M6">
            <v>3.3011407407407385E-2</v>
          </cell>
          <cell r="N6">
            <v>5.8823529411764705E-2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0.79422453703703699</v>
          </cell>
          <cell r="L7">
            <v>0.89029999999999998</v>
          </cell>
          <cell r="M7">
            <v>3.3190466435185167E-2</v>
          </cell>
          <cell r="N7">
            <v>0.11764705882352941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0.79262731481481485</v>
          </cell>
          <cell r="L8">
            <v>0.94079999999999997</v>
          </cell>
          <cell r="M8">
            <v>3.35704444444445E-2</v>
          </cell>
          <cell r="N8">
            <v>0.17647058823529413</v>
          </cell>
        </row>
        <row r="9">
          <cell r="E9">
            <v>329</v>
          </cell>
          <cell r="F9" t="str">
            <v>J/80</v>
          </cell>
          <cell r="G9" t="str">
            <v>Baby Boop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0.79211805555555559</v>
          </cell>
          <cell r="L9">
            <v>0.81430000000000002</v>
          </cell>
          <cell r="M9">
            <v>3.4296732638888917E-2</v>
          </cell>
          <cell r="N9">
            <v>0.23529411764705882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0.79958333333333331</v>
          </cell>
          <cell r="L10">
            <v>0.83260000000000001</v>
          </cell>
          <cell r="M10">
            <v>3.5501138888888895E-2</v>
          </cell>
          <cell r="N10">
            <v>0.29411764705882354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0.79718750000000005</v>
          </cell>
          <cell r="L11">
            <v>0.75790000000000002</v>
          </cell>
          <cell r="M11">
            <v>3.5763406250000039E-2</v>
          </cell>
          <cell r="N11">
            <v>0.35294117647058826</v>
          </cell>
        </row>
        <row r="12">
          <cell r="E12">
            <v>123</v>
          </cell>
          <cell r="F12" t="str">
            <v>H-båt</v>
          </cell>
          <cell r="G12" t="str">
            <v>Humla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0.80230324074074078</v>
          </cell>
          <cell r="L12">
            <v>0.68610000000000004</v>
          </cell>
          <cell r="M12">
            <v>3.5885253472222246E-2</v>
          </cell>
          <cell r="N12">
            <v>0.41176470588235292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0.79716435185185186</v>
          </cell>
          <cell r="L13">
            <v>0.9103</v>
          </cell>
          <cell r="M13">
            <v>3.6612181712962995E-2</v>
          </cell>
          <cell r="N13">
            <v>0.47058823529411764</v>
          </cell>
        </row>
        <row r="14">
          <cell r="E14">
            <v>9727</v>
          </cell>
          <cell r="F14" t="str">
            <v>Linjett 33</v>
          </cell>
          <cell r="G14" t="str">
            <v>Fragancia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0.79716435185185186</v>
          </cell>
          <cell r="L14">
            <v>0.78159999999999996</v>
          </cell>
          <cell r="M14">
            <v>3.6863657407407414E-2</v>
          </cell>
          <cell r="N14">
            <v>0.52941176470588236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0.80251157407407403</v>
          </cell>
          <cell r="L15">
            <v>0.80989999999999995</v>
          </cell>
          <cell r="M15">
            <v>3.6904818287037018E-2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0.80869212962962966</v>
          </cell>
          <cell r="L16">
            <v>0.63299127932076571</v>
          </cell>
          <cell r="M16">
            <v>3.7151606220319502E-2</v>
          </cell>
          <cell r="N16">
            <v>0.6470588235294118</v>
          </cell>
        </row>
        <row r="17">
          <cell r="E17">
            <v>3567</v>
          </cell>
          <cell r="F17" t="str">
            <v xml:space="preserve">X-102 </v>
          </cell>
          <cell r="G17" t="str">
            <v xml:space="preserve">BLÅTANN 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0.80138888888888893</v>
          </cell>
          <cell r="L17">
            <v>0.77610000000000001</v>
          </cell>
          <cell r="M17">
            <v>3.9882916666666698E-2</v>
          </cell>
          <cell r="N17">
            <v>0.70588235294117652</v>
          </cell>
        </row>
        <row r="18">
          <cell r="E18">
            <v>3951</v>
          </cell>
          <cell r="F18" t="str">
            <v>Albin Nova</v>
          </cell>
          <cell r="G18" t="str">
            <v>Fryd V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0.80251157407407403</v>
          </cell>
          <cell r="L18">
            <v>0.77249999999999996</v>
          </cell>
          <cell r="M18">
            <v>4.0565190972222186E-2</v>
          </cell>
          <cell r="N18">
            <v>0.76470588235294112</v>
          </cell>
        </row>
        <row r="19">
          <cell r="E19">
            <v>11440</v>
          </cell>
          <cell r="F19" t="str">
            <v>Bavaria 35 match</v>
          </cell>
          <cell r="G19" t="str">
            <v>Occasione</v>
          </cell>
          <cell r="H19" t="str">
            <v>Ja</v>
          </cell>
          <cell r="I19" t="str">
            <v>Ja</v>
          </cell>
          <cell r="J19" t="str">
            <v>18:10</v>
          </cell>
          <cell r="K19">
            <v>0.80607638888888888</v>
          </cell>
          <cell r="L19">
            <v>0.85699999999999998</v>
          </cell>
          <cell r="M19">
            <v>4.2106076388888906E-2</v>
          </cell>
          <cell r="N19">
            <v>0.82352941176470584</v>
          </cell>
        </row>
        <row r="20">
          <cell r="E20">
            <v>175</v>
          </cell>
          <cell r="F20" t="str">
            <v>11MOD</v>
          </cell>
          <cell r="G20" t="str">
            <v>Olivia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0.81061342592592589</v>
          </cell>
          <cell r="L20">
            <v>0.89410000000000001</v>
          </cell>
          <cell r="M20">
            <v>4.7985436342592586E-2</v>
          </cell>
          <cell r="N20">
            <v>0.88235294117647056</v>
          </cell>
        </row>
        <row r="21">
          <cell r="E21">
            <v>11620</v>
          </cell>
          <cell r="F21" t="str">
            <v>X-37</v>
          </cell>
          <cell r="G21" t="str">
            <v>Metaxa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0.81893518518518515</v>
          </cell>
          <cell r="L21">
            <v>0.79159999999999997</v>
          </cell>
          <cell r="M21">
            <v>4.9071870370370363E-2</v>
          </cell>
          <cell r="N21">
            <v>0.94117647058823528</v>
          </cell>
        </row>
        <row r="22">
          <cell r="E22">
            <v>11722</v>
          </cell>
          <cell r="F22" t="str">
            <v>Dehler 34</v>
          </cell>
          <cell r="G22" t="str">
            <v>Bellini</v>
          </cell>
          <cell r="H22" t="str">
            <v>Ja</v>
          </cell>
          <cell r="I22" t="str">
            <v>Nei</v>
          </cell>
          <cell r="J22" t="str">
            <v>18:10</v>
          </cell>
          <cell r="K22">
            <v>0.82355324074074077</v>
          </cell>
          <cell r="L22">
            <v>0.74636169433593746</v>
          </cell>
          <cell r="M22">
            <v>4.9714254061381059E-2</v>
          </cell>
          <cell r="N22">
            <v>1</v>
          </cell>
        </row>
      </sheetData>
      <sheetData sheetId="15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0.79271990740740739</v>
          </cell>
          <cell r="L6">
            <v>0.9367541242260834</v>
          </cell>
          <cell r="M6">
            <v>4.0018049450445278E-2</v>
          </cell>
          <cell r="N6">
            <v>6.25E-2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0.79340277777777779</v>
          </cell>
          <cell r="L7">
            <v>0.9367541242260834</v>
          </cell>
          <cell r="M7">
            <v>4.0657731086201548E-2</v>
          </cell>
          <cell r="N7">
            <v>0.125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0.79094907407407411</v>
          </cell>
          <cell r="L8">
            <v>1.2329000000000001</v>
          </cell>
          <cell r="M8">
            <v>4.192430787037045E-2</v>
          </cell>
          <cell r="N8">
            <v>0.1875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0.79607638888888888</v>
          </cell>
          <cell r="L9">
            <v>1.0780044290056447</v>
          </cell>
          <cell r="M9">
            <v>4.2184409426713955E-2</v>
          </cell>
          <cell r="N9">
            <v>0.25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Nei</v>
          </cell>
          <cell r="J10" t="str">
            <v>18:10</v>
          </cell>
          <cell r="K10">
            <v>0.79578703703703701</v>
          </cell>
          <cell r="L10">
            <v>1.1216999999999999</v>
          </cell>
          <cell r="M10">
            <v>4.3569736111111111E-2</v>
          </cell>
          <cell r="N10">
            <v>0.3125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Nei</v>
          </cell>
          <cell r="J11" t="str">
            <v>18:00</v>
          </cell>
          <cell r="K11">
            <v>0.79035879629629635</v>
          </cell>
          <cell r="L11">
            <v>1.081</v>
          </cell>
          <cell r="M11">
            <v>4.3627858796296354E-2</v>
          </cell>
          <cell r="N11">
            <v>0.375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0.78910879629629627</v>
          </cell>
          <cell r="L12">
            <v>1.1279999999999999</v>
          </cell>
          <cell r="M12">
            <v>4.4114722222222187E-2</v>
          </cell>
          <cell r="N12">
            <v>0.4375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0.79113425925925929</v>
          </cell>
          <cell r="L13">
            <v>1.2968</v>
          </cell>
          <cell r="M13">
            <v>4.4337351851851919E-2</v>
          </cell>
          <cell r="N13">
            <v>0.5</v>
          </cell>
        </row>
        <row r="14">
          <cell r="E14">
            <v>12042</v>
          </cell>
          <cell r="F14" t="str">
            <v>X-43</v>
          </cell>
          <cell r="G14" t="str">
            <v>Bjørnstjerne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0.79328703703703707</v>
          </cell>
          <cell r="L14">
            <v>1.2316573371455064</v>
          </cell>
          <cell r="M14">
            <v>4.476162081755667E-2</v>
          </cell>
          <cell r="N14">
            <v>0.5625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0.79471064814814818</v>
          </cell>
          <cell r="L15">
            <v>1.1896</v>
          </cell>
          <cell r="M15">
            <v>4.4926675925925995E-2</v>
          </cell>
          <cell r="N15">
            <v>0.625</v>
          </cell>
        </row>
        <row r="16">
          <cell r="E16">
            <v>660</v>
          </cell>
          <cell r="F16" t="str">
            <v>Express</v>
          </cell>
          <cell r="G16" t="str">
            <v>Roxanne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0.79465277777777776</v>
          </cell>
          <cell r="L16">
            <v>1.0077</v>
          </cell>
          <cell r="M16">
            <v>4.4996604166666655E-2</v>
          </cell>
          <cell r="N16">
            <v>0.6875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0.79769675925925931</v>
          </cell>
          <cell r="L17">
            <v>1.1071058578133148</v>
          </cell>
          <cell r="M17">
            <v>4.5117126450933902E-2</v>
          </cell>
          <cell r="N17">
            <v>0.75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0.79608796296296291</v>
          </cell>
          <cell r="L18">
            <v>1.2392000000000001</v>
          </cell>
          <cell r="M18">
            <v>4.8506648148148118E-2</v>
          </cell>
          <cell r="N18">
            <v>0.8125</v>
          </cell>
        </row>
        <row r="19">
          <cell r="E19">
            <v>3567</v>
          </cell>
          <cell r="F19" t="str">
            <v xml:space="preserve">X-102 </v>
          </cell>
          <cell r="G19" t="str">
            <v xml:space="preserve">BLÅTANN </v>
          </cell>
          <cell r="H19" t="str">
            <v>Nei</v>
          </cell>
          <cell r="I19" t="str">
            <v>Nei</v>
          </cell>
          <cell r="J19" t="str">
            <v>18:00</v>
          </cell>
          <cell r="K19">
            <v>0.79494212962962962</v>
          </cell>
          <cell r="L19">
            <v>1.1022000000000001</v>
          </cell>
          <cell r="M19">
            <v>4.9535215277777774E-2</v>
          </cell>
          <cell r="N19">
            <v>0.875</v>
          </cell>
        </row>
        <row r="20">
          <cell r="E20">
            <v>14069</v>
          </cell>
          <cell r="F20" t="str">
            <v>Jeanneau 30i</v>
          </cell>
          <cell r="G20" t="str">
            <v>Vesla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0.79839120370370376</v>
          </cell>
          <cell r="L20">
            <v>1.0313577023498697</v>
          </cell>
          <cell r="M20">
            <v>4.9908640665796408E-2</v>
          </cell>
          <cell r="N20">
            <v>0.9375</v>
          </cell>
        </row>
        <row r="21">
          <cell r="E21">
            <v>15558</v>
          </cell>
          <cell r="F21" t="str">
            <v>Wauquiez opium 39</v>
          </cell>
          <cell r="G21" t="str">
            <v>Pamina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0.79910879629629628</v>
          </cell>
          <cell r="L21">
            <v>1.2354000000000001</v>
          </cell>
          <cell r="M21">
            <v>5.2089840277777785E-2</v>
          </cell>
          <cell r="N21">
            <v>1</v>
          </cell>
        </row>
      </sheetData>
      <sheetData sheetId="16">
        <row r="6">
          <cell r="E6">
            <v>22</v>
          </cell>
          <cell r="F6" t="str">
            <v>Express</v>
          </cell>
          <cell r="G6" t="str">
            <v>ELO</v>
          </cell>
          <cell r="H6" t="str">
            <v>Ja</v>
          </cell>
          <cell r="I6" t="str">
            <v>Nei</v>
          </cell>
          <cell r="J6" t="str">
            <v>18:00</v>
          </cell>
          <cell r="K6" t="str">
            <v>DNF</v>
          </cell>
          <cell r="L6">
            <v>0.68989501438159162</v>
          </cell>
          <cell r="M6" t="str">
            <v>Dnf</v>
          </cell>
          <cell r="N6">
            <v>1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Ja</v>
          </cell>
          <cell r="I7" t="str">
            <v>Ja</v>
          </cell>
          <cell r="J7" t="str">
            <v>18:10</v>
          </cell>
          <cell r="K7" t="str">
            <v>DNF</v>
          </cell>
          <cell r="L7">
            <v>0.91649999999999998</v>
          </cell>
          <cell r="M7" t="str">
            <v>Dnf</v>
          </cell>
          <cell r="N7">
            <v>1</v>
          </cell>
        </row>
        <row r="8">
          <cell r="E8">
            <v>70</v>
          </cell>
          <cell r="F8" t="str">
            <v>H-båt</v>
          </cell>
          <cell r="G8" t="str">
            <v>Nipa</v>
          </cell>
          <cell r="H8" t="str">
            <v>Ja</v>
          </cell>
          <cell r="I8" t="str">
            <v>Ja</v>
          </cell>
          <cell r="J8" t="str">
            <v>18:00</v>
          </cell>
          <cell r="K8" t="str">
            <v>DNF</v>
          </cell>
          <cell r="L8">
            <v>0.68959999999999999</v>
          </cell>
          <cell r="M8" t="str">
            <v>Dnf</v>
          </cell>
          <cell r="N8">
            <v>1</v>
          </cell>
        </row>
        <row r="9">
          <cell r="E9">
            <v>88</v>
          </cell>
          <cell r="F9" t="str">
            <v>X-35 OD</v>
          </cell>
          <cell r="G9" t="str">
            <v>Akhillevs-X</v>
          </cell>
          <cell r="H9" t="str">
            <v>Nei</v>
          </cell>
          <cell r="I9" t="str">
            <v>Ja</v>
          </cell>
          <cell r="J9" t="str">
            <v>18:10</v>
          </cell>
          <cell r="K9" t="str">
            <v>DNF</v>
          </cell>
          <cell r="L9">
            <v>0.89029999999999998</v>
          </cell>
          <cell r="M9" t="str">
            <v>Dnf</v>
          </cell>
          <cell r="N9">
            <v>1</v>
          </cell>
        </row>
        <row r="10">
          <cell r="E10">
            <v>105</v>
          </cell>
          <cell r="F10" t="str">
            <v>H-båt</v>
          </cell>
          <cell r="G10" t="str">
            <v>Rå Båt</v>
          </cell>
          <cell r="H10" t="str">
            <v>Ja</v>
          </cell>
          <cell r="I10" t="str">
            <v>Ja</v>
          </cell>
          <cell r="J10" t="str">
            <v>18:00</v>
          </cell>
          <cell r="K10" t="str">
            <v>DNF</v>
          </cell>
          <cell r="L10">
            <v>0.68959999999999999</v>
          </cell>
          <cell r="M10" t="str">
            <v>Dnf</v>
          </cell>
          <cell r="N10">
            <v>1</v>
          </cell>
        </row>
        <row r="11">
          <cell r="E11">
            <v>175</v>
          </cell>
          <cell r="F11" t="str">
            <v>11MOD</v>
          </cell>
          <cell r="G11" t="str">
            <v>Olivia</v>
          </cell>
          <cell r="H11" t="str">
            <v>Nei</v>
          </cell>
          <cell r="I11" t="str">
            <v>Ja</v>
          </cell>
          <cell r="J11" t="str">
            <v>18:10</v>
          </cell>
          <cell r="K11" t="str">
            <v>DNF</v>
          </cell>
          <cell r="L11">
            <v>0.89410000000000001</v>
          </cell>
          <cell r="M11" t="str">
            <v>Dnf</v>
          </cell>
          <cell r="N11">
            <v>1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Ja</v>
          </cell>
          <cell r="J12" t="str">
            <v>18:00</v>
          </cell>
          <cell r="K12" t="str">
            <v>DNF</v>
          </cell>
          <cell r="L12">
            <v>0.81430000000000002</v>
          </cell>
          <cell r="M12" t="str">
            <v>Dnf</v>
          </cell>
          <cell r="N12">
            <v>1</v>
          </cell>
        </row>
        <row r="13">
          <cell r="E13">
            <v>660</v>
          </cell>
          <cell r="F13" t="str">
            <v>Express</v>
          </cell>
          <cell r="G13" t="str">
            <v>Roxanne</v>
          </cell>
          <cell r="H13" t="str">
            <v>Nei</v>
          </cell>
          <cell r="I13" t="str">
            <v>Nei</v>
          </cell>
          <cell r="J13" t="str">
            <v>18:00</v>
          </cell>
          <cell r="K13" t="str">
            <v>DNF</v>
          </cell>
          <cell r="L13">
            <v>0.68389999999999995</v>
          </cell>
          <cell r="M13" t="str">
            <v>Dnf</v>
          </cell>
          <cell r="N13">
            <v>1</v>
          </cell>
        </row>
        <row r="14">
          <cell r="E14">
            <v>3567</v>
          </cell>
          <cell r="F14" t="str">
            <v xml:space="preserve">X-102 </v>
          </cell>
          <cell r="G14" t="str">
            <v xml:space="preserve">BLÅTANN </v>
          </cell>
          <cell r="H14" t="str">
            <v>Nei</v>
          </cell>
          <cell r="I14" t="str">
            <v>Ja</v>
          </cell>
          <cell r="J14" t="str">
            <v>18:00</v>
          </cell>
          <cell r="K14" t="str">
            <v>DNF</v>
          </cell>
          <cell r="L14">
            <v>0.81069999999999998</v>
          </cell>
          <cell r="M14" t="str">
            <v>Dnf</v>
          </cell>
          <cell r="N14">
            <v>1</v>
          </cell>
        </row>
        <row r="15">
          <cell r="E15">
            <v>3951</v>
          </cell>
          <cell r="F15" t="str">
            <v>Albin Nova</v>
          </cell>
          <cell r="G15" t="str">
            <v>Fryd V</v>
          </cell>
          <cell r="H15" t="str">
            <v>Nei</v>
          </cell>
          <cell r="I15" t="str">
            <v>Ja</v>
          </cell>
          <cell r="J15" t="str">
            <v>18:00</v>
          </cell>
          <cell r="K15" t="str">
            <v>DNF</v>
          </cell>
          <cell r="L15">
            <v>0.77249999999999996</v>
          </cell>
          <cell r="M15" t="str">
            <v>Dnf</v>
          </cell>
          <cell r="N15">
            <v>1</v>
          </cell>
        </row>
        <row r="16">
          <cell r="E16">
            <v>4444</v>
          </cell>
          <cell r="F16" t="str">
            <v>X 40</v>
          </cell>
          <cell r="G16" t="str">
            <v>KJAPPFOT</v>
          </cell>
          <cell r="H16" t="str">
            <v>Nei</v>
          </cell>
          <cell r="I16" t="str">
            <v>Ja</v>
          </cell>
          <cell r="J16" t="str">
            <v>18:10</v>
          </cell>
          <cell r="K16" t="str">
            <v>DNF</v>
          </cell>
          <cell r="L16">
            <v>0.9103</v>
          </cell>
          <cell r="M16" t="str">
            <v>Dnf</v>
          </cell>
          <cell r="N16">
            <v>1</v>
          </cell>
        </row>
        <row r="17">
          <cell r="E17">
            <v>7055</v>
          </cell>
          <cell r="F17" t="str">
            <v>Contrast 33</v>
          </cell>
          <cell r="G17" t="str">
            <v>Vildensky</v>
          </cell>
          <cell r="H17" t="str">
            <v>Nei</v>
          </cell>
          <cell r="I17" t="str">
            <v>Ja</v>
          </cell>
          <cell r="J17" t="str">
            <v>18:00</v>
          </cell>
          <cell r="K17" t="str">
            <v>DNF</v>
          </cell>
          <cell r="L17">
            <v>0.75790000000000002</v>
          </cell>
          <cell r="M17" t="str">
            <v>Dnf</v>
          </cell>
          <cell r="N17">
            <v>1</v>
          </cell>
        </row>
        <row r="18">
          <cell r="E18">
            <v>9727</v>
          </cell>
          <cell r="F18" t="str">
            <v>Linjett 33</v>
          </cell>
          <cell r="G18" t="str">
            <v>Fragancia</v>
          </cell>
          <cell r="H18" t="str">
            <v>Nei</v>
          </cell>
          <cell r="I18" t="str">
            <v>Ja</v>
          </cell>
          <cell r="J18" t="str">
            <v>18:00</v>
          </cell>
          <cell r="K18" t="str">
            <v>DNF</v>
          </cell>
          <cell r="L18">
            <v>0.78159999999999996</v>
          </cell>
          <cell r="M18" t="str">
            <v>Dnf</v>
          </cell>
          <cell r="N18">
            <v>1</v>
          </cell>
        </row>
        <row r="19">
          <cell r="E19">
            <v>9775</v>
          </cell>
          <cell r="F19" t="str">
            <v>First 31.7</v>
          </cell>
          <cell r="G19" t="str">
            <v>Bilbo</v>
          </cell>
          <cell r="H19" t="str">
            <v>Ja</v>
          </cell>
          <cell r="I19" t="str">
            <v>Nei</v>
          </cell>
          <cell r="J19" t="str">
            <v>18:00</v>
          </cell>
          <cell r="K19" t="str">
            <v>DNF</v>
          </cell>
          <cell r="L19">
            <v>0.74730113796189757</v>
          </cell>
          <cell r="M19" t="str">
            <v>Dnf</v>
          </cell>
          <cell r="N19">
            <v>1</v>
          </cell>
        </row>
        <row r="20">
          <cell r="E20">
            <v>11172</v>
          </cell>
          <cell r="F20" t="str">
            <v>Grand Soleil 42 R</v>
          </cell>
          <cell r="G20" t="str">
            <v>Tango II</v>
          </cell>
          <cell r="H20" t="str">
            <v>Nei</v>
          </cell>
          <cell r="I20" t="str">
            <v>Ja</v>
          </cell>
          <cell r="J20" t="str">
            <v>18:10</v>
          </cell>
          <cell r="K20" t="str">
            <v>DNF</v>
          </cell>
          <cell r="L20">
            <v>0.94079999999999997</v>
          </cell>
          <cell r="M20" t="str">
            <v>Dnf</v>
          </cell>
          <cell r="N20">
            <v>1</v>
          </cell>
        </row>
        <row r="21">
          <cell r="E21">
            <v>11541</v>
          </cell>
          <cell r="F21" t="str">
            <v>J/109</v>
          </cell>
          <cell r="G21" t="str">
            <v>JJFlash</v>
          </cell>
          <cell r="H21" t="str">
            <v>Ja</v>
          </cell>
          <cell r="I21" t="str">
            <v>Ja</v>
          </cell>
          <cell r="J21" t="str">
            <v>18:10</v>
          </cell>
          <cell r="K21" t="str">
            <v>DNF</v>
          </cell>
          <cell r="L21">
            <v>0.89739999999999998</v>
          </cell>
          <cell r="M21" t="str">
            <v>Dnf</v>
          </cell>
          <cell r="N21">
            <v>1</v>
          </cell>
        </row>
        <row r="22">
          <cell r="E22">
            <v>11620</v>
          </cell>
          <cell r="F22" t="str">
            <v>X-37</v>
          </cell>
          <cell r="G22" t="str">
            <v>Metaxa</v>
          </cell>
          <cell r="H22" t="str">
            <v>Nei</v>
          </cell>
          <cell r="I22" t="str">
            <v>Ja</v>
          </cell>
          <cell r="J22" t="str">
            <v>18:10</v>
          </cell>
          <cell r="K22" t="str">
            <v>DNF</v>
          </cell>
          <cell r="L22">
            <v>0.85089999999999999</v>
          </cell>
          <cell r="M22" t="str">
            <v>Dnf</v>
          </cell>
          <cell r="N22">
            <v>1</v>
          </cell>
        </row>
        <row r="23">
          <cell r="E23">
            <v>11733</v>
          </cell>
          <cell r="F23" t="str">
            <v>Elan 40</v>
          </cell>
          <cell r="G23" t="str">
            <v>Jonna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DNF</v>
          </cell>
          <cell r="L23">
            <v>0.85229999999999995</v>
          </cell>
          <cell r="M23" t="str">
            <v>Dnf</v>
          </cell>
          <cell r="N23">
            <v>1</v>
          </cell>
        </row>
        <row r="24">
          <cell r="E24">
            <v>12042</v>
          </cell>
          <cell r="F24" t="str">
            <v>X-43</v>
          </cell>
          <cell r="G24" t="str">
            <v>Bjørnstjerne</v>
          </cell>
          <cell r="H24" t="str">
            <v>Nei</v>
          </cell>
          <cell r="I24" t="str">
            <v>Nei</v>
          </cell>
          <cell r="J24" t="str">
            <v>18:10</v>
          </cell>
          <cell r="K24" t="str">
            <v>DNF</v>
          </cell>
          <cell r="L24">
            <v>0.85519999999999996</v>
          </cell>
          <cell r="M24" t="str">
            <v>Dnf</v>
          </cell>
          <cell r="N24">
            <v>1</v>
          </cell>
        </row>
        <row r="25">
          <cell r="E25">
            <v>14069</v>
          </cell>
          <cell r="F25" t="str">
            <v>Jeanneau 30i</v>
          </cell>
          <cell r="G25" t="str">
            <v>Vesla</v>
          </cell>
          <cell r="H25" t="str">
            <v>Ja</v>
          </cell>
          <cell r="I25" t="str">
            <v>Nei</v>
          </cell>
          <cell r="J25" t="str">
            <v>18:00</v>
          </cell>
          <cell r="K25" t="str">
            <v>DNF</v>
          </cell>
          <cell r="L25">
            <v>0.63299127932076571</v>
          </cell>
          <cell r="M25" t="str">
            <v>Dnf</v>
          </cell>
          <cell r="N25">
            <v>1</v>
          </cell>
        </row>
        <row r="26">
          <cell r="E26">
            <v>14784</v>
          </cell>
          <cell r="F26" t="str">
            <v>Elan 310</v>
          </cell>
          <cell r="G26" t="str">
            <v>Kårstua</v>
          </cell>
          <cell r="H26" t="str">
            <v>Nei</v>
          </cell>
          <cell r="I26" t="str">
            <v>Ja</v>
          </cell>
          <cell r="J26" t="str">
            <v>18:10</v>
          </cell>
          <cell r="K26" t="str">
            <v>DNF</v>
          </cell>
          <cell r="L26">
            <v>0.80989999999999995</v>
          </cell>
          <cell r="M26" t="str">
            <v>Dnf</v>
          </cell>
          <cell r="N26">
            <v>1</v>
          </cell>
        </row>
        <row r="27">
          <cell r="E27">
            <v>15080</v>
          </cell>
          <cell r="F27" t="str">
            <v>Scanner 391</v>
          </cell>
          <cell r="G27" t="str">
            <v>Gran'ma Ben</v>
          </cell>
          <cell r="H27" t="str">
            <v>Ja</v>
          </cell>
          <cell r="I27" t="str">
            <v>Nei</v>
          </cell>
          <cell r="J27" t="str">
            <v>18:10</v>
          </cell>
          <cell r="K27" t="str">
            <v>DNF</v>
          </cell>
          <cell r="L27">
            <v>0.75458102013746531</v>
          </cell>
          <cell r="M27" t="str">
            <v>Dnf</v>
          </cell>
          <cell r="N27">
            <v>1</v>
          </cell>
        </row>
        <row r="28">
          <cell r="E28">
            <v>15953</v>
          </cell>
          <cell r="F28" t="str">
            <v>Sun Odyssey 35</v>
          </cell>
          <cell r="G28" t="str">
            <v>Balsam</v>
          </cell>
          <cell r="H28" t="str">
            <v>Ja</v>
          </cell>
          <cell r="I28" t="str">
            <v>Nei</v>
          </cell>
          <cell r="J28" t="str">
            <v>18:00</v>
          </cell>
          <cell r="K28" t="str">
            <v>DNF</v>
          </cell>
          <cell r="L28">
            <v>0.71970000000000001</v>
          </cell>
          <cell r="M28" t="str">
            <v>Dnf</v>
          </cell>
          <cell r="N28">
            <v>1</v>
          </cell>
        </row>
        <row r="29">
          <cell r="E29">
            <v>16120</v>
          </cell>
          <cell r="F29" t="str">
            <v>J/99</v>
          </cell>
          <cell r="G29" t="str">
            <v>Karikveite</v>
          </cell>
          <cell r="H29" t="str">
            <v>Nei</v>
          </cell>
          <cell r="I29" t="str">
            <v>Nei</v>
          </cell>
          <cell r="J29" t="str">
            <v>18:10</v>
          </cell>
          <cell r="K29" t="str">
            <v>DNF</v>
          </cell>
          <cell r="L29">
            <v>0.76400000000000001</v>
          </cell>
          <cell r="M29" t="str">
            <v>Dnf</v>
          </cell>
          <cell r="N29">
            <v>1</v>
          </cell>
        </row>
        <row r="30">
          <cell r="E30">
            <v>17000</v>
          </cell>
          <cell r="F30" t="str">
            <v>Hanse 315</v>
          </cell>
          <cell r="G30" t="str">
            <v>Njård m/fokk</v>
          </cell>
          <cell r="H30" t="str">
            <v>Ja</v>
          </cell>
          <cell r="I30" t="str">
            <v>Ja</v>
          </cell>
          <cell r="J30" t="str">
            <v>18:00</v>
          </cell>
          <cell r="K30" t="str">
            <v>DNF</v>
          </cell>
          <cell r="L30">
            <v>0.73029999999999995</v>
          </cell>
          <cell r="M30" t="str">
            <v>Dnf</v>
          </cell>
          <cell r="N30">
            <v>1</v>
          </cell>
        </row>
      </sheetData>
      <sheetData sheetId="17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0.78372685185185187</v>
          </cell>
          <cell r="L6">
            <v>0.64306380994024193</v>
          </cell>
          <cell r="M6">
            <v>2.1688517849141966E-2</v>
          </cell>
          <cell r="N6">
            <v>4.3478260869565216E-2</v>
          </cell>
        </row>
        <row r="7">
          <cell r="E7">
            <v>329</v>
          </cell>
          <cell r="F7" t="str">
            <v>J/80</v>
          </cell>
          <cell r="G7" t="str">
            <v>Baby Boop</v>
          </cell>
          <cell r="H7" t="str">
            <v>Nei</v>
          </cell>
          <cell r="I7" t="str">
            <v>Ja</v>
          </cell>
          <cell r="J7" t="str">
            <v>18:00</v>
          </cell>
          <cell r="K7">
            <v>0.77829861111111109</v>
          </cell>
          <cell r="L7">
            <v>0.81089999999999995</v>
          </cell>
          <cell r="M7">
            <v>2.2947343749999984E-2</v>
          </cell>
          <cell r="N7">
            <v>8.6956521739130432E-2</v>
          </cell>
        </row>
        <row r="8">
          <cell r="E8">
            <v>660</v>
          </cell>
          <cell r="F8" t="str">
            <v>Express</v>
          </cell>
          <cell r="G8" t="str">
            <v>Roxanne</v>
          </cell>
          <cell r="H8" t="str">
            <v>Nei</v>
          </cell>
          <cell r="I8" t="str">
            <v>Nei</v>
          </cell>
          <cell r="J8" t="str">
            <v>18:00</v>
          </cell>
          <cell r="K8">
            <v>0.78446759259259258</v>
          </cell>
          <cell r="L8">
            <v>0.68389999999999995</v>
          </cell>
          <cell r="M8">
            <v>2.3572386574074063E-2</v>
          </cell>
          <cell r="N8">
            <v>0.13043478260869565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0.78653935185185186</v>
          </cell>
          <cell r="L9">
            <v>0.80989999999999995</v>
          </cell>
          <cell r="M9">
            <v>2.3968915509259288E-2</v>
          </cell>
          <cell r="N9">
            <v>0.17391304347826086</v>
          </cell>
        </row>
        <row r="10">
          <cell r="E10">
            <v>9775</v>
          </cell>
          <cell r="F10" t="str">
            <v>First 31.7</v>
          </cell>
          <cell r="G10" t="str">
            <v>Bilbo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0.78211805555555558</v>
          </cell>
          <cell r="L10">
            <v>0.74730113796189757</v>
          </cell>
          <cell r="M10">
            <v>2.4001859465790133E-2</v>
          </cell>
          <cell r="N10">
            <v>0.21739130434782608</v>
          </cell>
        </row>
        <row r="11">
          <cell r="E11">
            <v>105</v>
          </cell>
          <cell r="F11" t="str">
            <v>H-båt</v>
          </cell>
          <cell r="G11" t="str">
            <v>Rå Båt</v>
          </cell>
          <cell r="H11" t="str">
            <v>Ja</v>
          </cell>
          <cell r="I11" t="str">
            <v>Ja</v>
          </cell>
          <cell r="J11" t="str">
            <v>18:00</v>
          </cell>
          <cell r="K11">
            <v>0.78616898148148151</v>
          </cell>
          <cell r="L11">
            <v>0.68959999999999999</v>
          </cell>
          <cell r="M11">
            <v>2.4942129629629647E-2</v>
          </cell>
          <cell r="N11">
            <v>0.2608695652173913</v>
          </cell>
        </row>
        <row r="12">
          <cell r="E12">
            <v>26</v>
          </cell>
          <cell r="F12" t="str">
            <v>Farr 30</v>
          </cell>
          <cell r="G12" t="str">
            <v>Pakalolo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0.78413194444444445</v>
          </cell>
          <cell r="L12">
            <v>0.92559999999999998</v>
          </cell>
          <cell r="M12">
            <v>2.5164750000000027E-2</v>
          </cell>
          <cell r="N12">
            <v>0.30434782608695654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0.78702546296296294</v>
          </cell>
          <cell r="L13">
            <v>0.84560000000000002</v>
          </cell>
          <cell r="M13">
            <v>2.5436509259259263E-2</v>
          </cell>
          <cell r="N13">
            <v>0.34782608695652173</v>
          </cell>
        </row>
        <row r="14">
          <cell r="E14">
            <v>9727</v>
          </cell>
          <cell r="F14" t="str">
            <v>Linjett 33</v>
          </cell>
          <cell r="G14" t="str">
            <v>Fragancia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0.78319444444444442</v>
          </cell>
          <cell r="L14">
            <v>0.78159999999999996</v>
          </cell>
          <cell r="M14">
            <v>2.5944777777777754E-2</v>
          </cell>
          <cell r="N14">
            <v>0.39130434782608697</v>
          </cell>
        </row>
        <row r="15">
          <cell r="E15">
            <v>88</v>
          </cell>
          <cell r="F15" t="str">
            <v>X-35 OD</v>
          </cell>
          <cell r="G15" t="str">
            <v>Akhillevs-X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0.78712962962962962</v>
          </cell>
          <cell r="L15">
            <v>0.89029999999999998</v>
          </cell>
          <cell r="M15">
            <v>2.6873870370370385E-2</v>
          </cell>
          <cell r="N15">
            <v>0.43478260869565216</v>
          </cell>
        </row>
        <row r="16">
          <cell r="E16">
            <v>11172</v>
          </cell>
          <cell r="F16" t="str">
            <v>Grand Soleil 42 R</v>
          </cell>
          <cell r="G16" t="str">
            <v>Tango II</v>
          </cell>
          <cell r="H16" t="str">
            <v>Nei</v>
          </cell>
          <cell r="I16" t="str">
            <v>Nei</v>
          </cell>
          <cell r="J16" t="str">
            <v>18:10</v>
          </cell>
          <cell r="K16">
            <v>0.78797453703703701</v>
          </cell>
          <cell r="L16">
            <v>0.87239999999999995</v>
          </cell>
          <cell r="M16">
            <v>2.707065277777778E-2</v>
          </cell>
          <cell r="N16">
            <v>0.47826086956521741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Nei</v>
          </cell>
          <cell r="J17" t="str">
            <v>18:10</v>
          </cell>
          <cell r="K17">
            <v>0.79107638888888887</v>
          </cell>
          <cell r="L17">
            <v>0.79590000000000005</v>
          </cell>
          <cell r="M17">
            <v>2.7165614583333341E-2</v>
          </cell>
          <cell r="N17">
            <v>0.52173913043478259</v>
          </cell>
        </row>
        <row r="18">
          <cell r="E18">
            <v>63</v>
          </cell>
          <cell r="F18" t="str">
            <v>H-Båt</v>
          </cell>
          <cell r="G18" t="str">
            <v xml:space="preserve">Kari 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0.79045138888888888</v>
          </cell>
          <cell r="L18">
            <v>0.68959999999999999</v>
          </cell>
          <cell r="M18">
            <v>2.7895277777777772E-2</v>
          </cell>
          <cell r="N18">
            <v>0.56521739130434778</v>
          </cell>
        </row>
        <row r="19">
          <cell r="E19">
            <v>7055</v>
          </cell>
          <cell r="F19" t="str">
            <v>Contrast 33</v>
          </cell>
          <cell r="G19" t="str">
            <v>Vildensky</v>
          </cell>
          <cell r="H19" t="str">
            <v>Nei</v>
          </cell>
          <cell r="I19" t="str">
            <v>Ja</v>
          </cell>
          <cell r="J19" t="str">
            <v>18:00</v>
          </cell>
          <cell r="K19">
            <v>0.78811342592592593</v>
          </cell>
          <cell r="L19">
            <v>0.75790000000000002</v>
          </cell>
          <cell r="M19">
            <v>2.8886165509259258E-2</v>
          </cell>
          <cell r="N19">
            <v>0.60869565217391308</v>
          </cell>
        </row>
        <row r="20">
          <cell r="E20">
            <v>14069</v>
          </cell>
          <cell r="F20" t="str">
            <v>Jeanneau 30i</v>
          </cell>
          <cell r="G20" t="str">
            <v>Vesla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0.79653935185185187</v>
          </cell>
          <cell r="L20">
            <v>0.63299127932076571</v>
          </cell>
          <cell r="M20">
            <v>2.9459003867462964E-2</v>
          </cell>
          <cell r="N20">
            <v>0.65217391304347827</v>
          </cell>
        </row>
        <row r="21">
          <cell r="E21">
            <v>3567</v>
          </cell>
          <cell r="F21" t="str">
            <v xml:space="preserve">X-102 </v>
          </cell>
          <cell r="G21" t="str">
            <v xml:space="preserve">BLÅTANN </v>
          </cell>
          <cell r="H21" t="str">
            <v>Nei</v>
          </cell>
          <cell r="I21" t="str">
            <v>Ja</v>
          </cell>
          <cell r="J21" t="str">
            <v>18:00</v>
          </cell>
          <cell r="K21">
            <v>0.78910879629629627</v>
          </cell>
          <cell r="L21">
            <v>0.81069999999999998</v>
          </cell>
          <cell r="M21">
            <v>3.1705501157407383E-2</v>
          </cell>
          <cell r="N21">
            <v>0.69565217391304346</v>
          </cell>
        </row>
        <row r="22">
          <cell r="E22">
            <v>10886</v>
          </cell>
          <cell r="F22" t="str">
            <v>J/92</v>
          </cell>
          <cell r="G22" t="str">
            <v>IGGY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0.79526620370370371</v>
          </cell>
          <cell r="L22">
            <v>0.83260000000000001</v>
          </cell>
          <cell r="M22">
            <v>3.1906696759259286E-2</v>
          </cell>
          <cell r="N22">
            <v>0.73913043478260865</v>
          </cell>
        </row>
        <row r="23">
          <cell r="E23">
            <v>11620</v>
          </cell>
          <cell r="F23" t="str">
            <v>X-37</v>
          </cell>
          <cell r="G23" t="str">
            <v>Metaxa</v>
          </cell>
          <cell r="H23" t="str">
            <v>Nei</v>
          </cell>
          <cell r="I23" t="str">
            <v>Nei</v>
          </cell>
          <cell r="J23" t="str">
            <v>18:10</v>
          </cell>
          <cell r="K23">
            <v>0.80018518518518522</v>
          </cell>
          <cell r="L23">
            <v>0.79159999999999997</v>
          </cell>
          <cell r="M23">
            <v>3.4229370370370417E-2</v>
          </cell>
          <cell r="N23">
            <v>0.78260869565217395</v>
          </cell>
        </row>
        <row r="24">
          <cell r="E24">
            <v>11722</v>
          </cell>
          <cell r="F24" t="str">
            <v>Dehler 34</v>
          </cell>
          <cell r="G24" t="str">
            <v>Bellini</v>
          </cell>
          <cell r="H24" t="str">
            <v>Ja</v>
          </cell>
          <cell r="I24" t="str">
            <v>Nei</v>
          </cell>
          <cell r="J24" t="str">
            <v>18:10</v>
          </cell>
          <cell r="K24">
            <v>0.80285879629629631</v>
          </cell>
          <cell r="L24">
            <v>0.74636169433593746</v>
          </cell>
          <cell r="M24">
            <v>3.4268713442484562E-2</v>
          </cell>
          <cell r="N24">
            <v>0.82608695652173914</v>
          </cell>
        </row>
        <row r="25">
          <cell r="E25">
            <v>175</v>
          </cell>
          <cell r="F25" t="str">
            <v>11MOD</v>
          </cell>
          <cell r="G25" t="str">
            <v>Olivia</v>
          </cell>
          <cell r="H25" t="str">
            <v>Nei</v>
          </cell>
          <cell r="I25" t="str">
            <v>Ja</v>
          </cell>
          <cell r="J25" t="str">
            <v>18:10</v>
          </cell>
          <cell r="K25">
            <v>0.79740740740740745</v>
          </cell>
          <cell r="L25">
            <v>0.89410000000000001</v>
          </cell>
          <cell r="M25">
            <v>3.617793518518525E-2</v>
          </cell>
          <cell r="N25">
            <v>0.86956521739130432</v>
          </cell>
        </row>
        <row r="26">
          <cell r="E26">
            <v>15080</v>
          </cell>
          <cell r="F26" t="str">
            <v>Scanner 391</v>
          </cell>
          <cell r="G26" t="str">
            <v>Gran'ma Ben</v>
          </cell>
          <cell r="H26" t="str">
            <v>Ja</v>
          </cell>
          <cell r="I26" t="str">
            <v>Nei</v>
          </cell>
          <cell r="J26" t="str">
            <v>18:10</v>
          </cell>
          <cell r="K26">
            <v>0.80524305555555553</v>
          </cell>
          <cell r="L26">
            <v>0.75458102013746531</v>
          </cell>
          <cell r="M26">
            <v>3.6445215243444941E-2</v>
          </cell>
          <cell r="N26">
            <v>0.91304347826086951</v>
          </cell>
        </row>
        <row r="27">
          <cell r="E27">
            <v>16120</v>
          </cell>
          <cell r="F27" t="str">
            <v>J/99</v>
          </cell>
          <cell r="G27" t="str">
            <v>Karikveite</v>
          </cell>
          <cell r="H27" t="str">
            <v>Ja</v>
          </cell>
          <cell r="I27" t="str">
            <v>Nei</v>
          </cell>
          <cell r="J27" t="str">
            <v>18:10</v>
          </cell>
          <cell r="K27">
            <v>0.80579861111111106</v>
          </cell>
          <cell r="L27">
            <v>0.76903222771112689</v>
          </cell>
          <cell r="M27">
            <v>3.7570428624637324E-2</v>
          </cell>
          <cell r="N27">
            <v>0.95652173913043481</v>
          </cell>
        </row>
        <row r="28">
          <cell r="E28">
            <v>17000</v>
          </cell>
          <cell r="F28" t="str">
            <v>Hanse 315</v>
          </cell>
          <cell r="G28" t="str">
            <v>Njård</v>
          </cell>
          <cell r="H28" t="str">
            <v>Ja</v>
          </cell>
          <cell r="I28" t="str">
            <v>Ja</v>
          </cell>
          <cell r="J28" t="str">
            <v>18:00</v>
          </cell>
          <cell r="K28">
            <v>0.80942129629629633</v>
          </cell>
          <cell r="L28">
            <v>0.73029999999999995</v>
          </cell>
          <cell r="M28">
            <v>4.3395372685185209E-2</v>
          </cell>
          <cell r="N28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CB708306-3BC8-49AD-8CC9-5F8DBB0E1AD7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7" dT="2024-06-19T08:03:27.52" personId="{CB708306-3BC8-49AD-8CC9-5F8DBB0E1AD7}" id="{E6726D93-E026-4316-B9C7-70910BBEE3F0}">
    <text>Startbåt</text>
  </threadedComment>
  <threadedComment ref="V9" dT="2024-09-11T08:18:44.50" personId="{CB708306-3BC8-49AD-8CC9-5F8DBB0E1AD7}" id="{38ECA498-A928-47AF-AB9D-B9AF0E822CC1}">
    <text>Startbåt</text>
  </threadedComment>
  <threadedComment ref="J11" dT="2024-05-15T08:23:25.79" personId="{CB708306-3BC8-49AD-8CC9-5F8DBB0E1AD7}" id="{4CB512A1-DBF3-415F-AFFB-334F766767D8}">
    <text>Startbåt</text>
  </threadedComment>
  <threadedComment ref="S12" dT="2024-08-13T20:05:04.40" personId="{CB708306-3BC8-49AD-8CC9-5F8DBB0E1AD7}" id="{F126F505-57F3-4311-BFDA-C6A8E2278478}">
    <text>Startbåt</text>
  </threadedComment>
  <threadedComment ref="K13" dT="2024-05-21T21:14:01.86" personId="{CB708306-3BC8-49AD-8CC9-5F8DBB0E1AD7}" id="{264E1E13-B8F5-4210-9F3E-6A34CDC94DB6}">
    <text>Startbåt</text>
  </threadedComment>
  <threadedComment ref="P17" dT="2024-06-26T09:10:48.46" personId="{CB708306-3BC8-49AD-8CC9-5F8DBB0E1AD7}" id="{2A0DF65B-5EB1-4B77-88C4-0D03EC7CD0B6}">
    <text>Startbåt</text>
  </threadedComment>
  <threadedComment ref="X18" dT="2024-09-18T07:34:29.67" personId="{CB708306-3BC8-49AD-8CC9-5F8DBB0E1AD7}" id="{D88F8618-4BB8-489C-85EF-AF2959C265FC}">
    <text>Startbåt</text>
  </threadedComment>
  <threadedComment ref="N19" dT="2024-06-19T08:03:54.64" personId="{CB708306-3BC8-49AD-8CC9-5F8DBB0E1AD7}" id="{6503ACAF-8EFA-4F83-8645-B097B03859A4}">
    <text>Startbåt</text>
  </threadedComment>
  <threadedComment ref="W21" dT="2024-09-11T08:18:08.67" personId="{CB708306-3BC8-49AD-8CC9-5F8DBB0E1AD7}" id="{F5B037C9-0056-4547-A6DC-80EF077CC6C7}">
    <text>Startbåt</text>
  </threadedComment>
  <threadedComment ref="I28" dT="2024-05-15T08:22:57.61" personId="{CB708306-3BC8-49AD-8CC9-5F8DBB0E1AD7}" id="{3B32EB6F-5791-4E58-9CC2-81721256B929}">
    <text>Startbåt</text>
  </threadedComment>
  <threadedComment ref="L29" dT="2024-05-28T21:23:41.40" personId="{CB708306-3BC8-49AD-8CC9-5F8DBB0E1AD7}" id="{12DE52DF-D35F-458A-847E-742B4748B454}">
    <text>Startbåt</text>
  </threadedComment>
  <threadedComment ref="R31" dT="2024-08-12T21:05:20.86" personId="{CB708306-3BC8-49AD-8CC9-5F8DBB0E1AD7}" id="{92A38A32-C623-4A95-8891-A93C2B332B2E}">
    <text>Startbåt</text>
  </threadedComment>
  <threadedComment ref="T33" dT="2024-08-22T11:39:11.69" personId="{CB708306-3BC8-49AD-8CC9-5F8DBB0E1AD7}" id="{D59E02BF-2ED2-42C7-848B-3086C893E656}">
    <text>Startbåt</text>
  </threadedComment>
  <threadedComment ref="Y36" dT="2024-09-24T13:50:38.97" personId="{CB708306-3BC8-49AD-8CC9-5F8DBB0E1AD7}" id="{E44138F9-16CC-4590-9457-CEA7C085C5EA}">
    <text>Startbåt</text>
  </threadedComment>
  <threadedComment ref="U40" dT="2024-09-11T08:28:32.05" personId="{CB708306-3BC8-49AD-8CC9-5F8DBB0E1AD7}" id="{9DD10DB3-864D-475A-8150-AA698E97A137}">
    <text>Startbåt</text>
  </threadedComment>
  <threadedComment ref="K47" dT="2024-05-21T21:14:35.58" personId="{CB708306-3BC8-49AD-8CC9-5F8DBB0E1AD7}" id="{4972E552-0AAA-4F6F-B277-37FB24255077}">
    <text>Startbåt</text>
  </threadedComment>
  <threadedComment ref="K48" dT="2024-05-21T21:14:35.58" personId="{CB708306-3BC8-49AD-8CC9-5F8DBB0E1AD7}" id="{86C50827-6D0D-46D2-8BBF-4271F03CD41A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F8A9-60DA-4B2D-98B6-68A55A66D626}">
  <dimension ref="A1:AS29"/>
  <sheetViews>
    <sheetView tabSelected="1" zoomScaleNormal="100" workbookViewId="0">
      <pane ySplit="5" topLeftCell="A6" activePane="bottomLeft" state="frozenSplit"/>
      <selection pane="bottomLeft" activeCell="A4" sqref="A4:N28"/>
    </sheetView>
  </sheetViews>
  <sheetFormatPr baseColWidth="10" defaultColWidth="17.42578125" defaultRowHeight="15" customHeight="1" outlineLevelCol="1" x14ac:dyDescent="0.2"/>
  <cols>
    <col min="1" max="1" width="5.5703125" style="10" customWidth="1"/>
    <col min="2" max="2" width="22.5703125" style="10" bestFit="1" customWidth="1"/>
    <col min="3" max="3" width="9.42578125" style="10" customWidth="1"/>
    <col min="4" max="4" width="6.140625" style="10" customWidth="1"/>
    <col min="5" max="5" width="10.140625" style="10" customWidth="1"/>
    <col min="6" max="6" width="15" style="10" bestFit="1" customWidth="1" outlineLevel="1"/>
    <col min="7" max="7" width="19.28515625" style="10" bestFit="1" customWidth="1" outlineLevel="1"/>
    <col min="8" max="9" width="6" style="9" customWidth="1" outlineLevel="1"/>
    <col min="10" max="10" width="8.5703125" style="10" customWidth="1" outlineLevel="1"/>
    <col min="11" max="11" width="25.85546875" style="10" customWidth="1"/>
    <col min="12" max="12" width="8.7109375" style="10" customWidth="1"/>
    <col min="13" max="13" width="11.85546875" customWidth="1"/>
    <col min="14" max="14" width="6.5703125" customWidth="1"/>
    <col min="15" max="15" width="12.42578125" customWidth="1"/>
    <col min="16" max="17" width="9" customWidth="1"/>
    <col min="18" max="18" width="8.42578125" customWidth="1"/>
    <col min="19" max="19" width="8.5703125" customWidth="1"/>
    <col min="20" max="27" width="9" customWidth="1"/>
    <col min="28" max="43" width="8.5703125" customWidth="1"/>
    <col min="44" max="45" width="6.5703125" style="198" customWidth="1"/>
  </cols>
  <sheetData>
    <row r="1" spans="1:45" ht="19.5" customHeight="1" x14ac:dyDescent="0.2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K1" s="9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25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K2" s="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E2" t="s">
        <v>9</v>
      </c>
      <c r="AF2" s="21" t="s">
        <v>10</v>
      </c>
      <c r="AG2" s="21" t="s">
        <v>11</v>
      </c>
      <c r="AH2" s="22" t="s">
        <v>12</v>
      </c>
      <c r="AI2" s="23" t="s">
        <v>13</v>
      </c>
      <c r="AJ2" s="24"/>
      <c r="AK2" s="25" t="s">
        <v>14</v>
      </c>
      <c r="AL2" s="24"/>
      <c r="AM2" s="24"/>
      <c r="AR2" s="18"/>
      <c r="AS2" s="14"/>
    </row>
    <row r="3" spans="1:45" ht="19.5" customHeight="1" thickBot="1" x14ac:dyDescent="0.25">
      <c r="A3" s="26"/>
      <c r="B3" s="26"/>
      <c r="D3" s="9"/>
      <c r="E3" s="27" t="s">
        <v>10</v>
      </c>
      <c r="F3" s="17"/>
      <c r="G3" s="17"/>
      <c r="H3" s="28" t="s">
        <v>15</v>
      </c>
      <c r="I3" s="29">
        <v>23</v>
      </c>
      <c r="J3" s="30">
        <v>23</v>
      </c>
      <c r="K3" s="31"/>
      <c r="L3" s="24"/>
      <c r="M3" s="31"/>
      <c r="N3" s="32"/>
      <c r="O3" s="33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4"/>
      <c r="AC3" s="35" t="s">
        <v>16</v>
      </c>
      <c r="AD3" s="36" t="s">
        <v>17</v>
      </c>
      <c r="AE3" s="37"/>
      <c r="AF3" s="257" t="s">
        <v>18</v>
      </c>
      <c r="AG3" s="258"/>
      <c r="AH3" s="258"/>
      <c r="AI3" s="259"/>
      <c r="AJ3" s="257" t="s">
        <v>19</v>
      </c>
      <c r="AK3" s="258"/>
      <c r="AL3" s="258"/>
      <c r="AM3" s="259"/>
      <c r="AN3" s="257" t="s">
        <v>20</v>
      </c>
      <c r="AO3" s="258"/>
      <c r="AP3" s="258"/>
      <c r="AQ3" s="259"/>
      <c r="AR3" s="26" t="s">
        <v>21</v>
      </c>
      <c r="AS3" s="38"/>
    </row>
    <row r="4" spans="1:45" ht="26.25" customHeight="1" thickBot="1" x14ac:dyDescent="0.25">
      <c r="A4" s="39" t="s">
        <v>22</v>
      </c>
      <c r="B4" s="40" t="s">
        <v>23</v>
      </c>
      <c r="C4" s="41" t="s">
        <v>24</v>
      </c>
      <c r="D4" s="260" t="s">
        <v>25</v>
      </c>
      <c r="E4" s="258"/>
      <c r="F4" s="42" t="s">
        <v>26</v>
      </c>
      <c r="G4" s="43" t="s">
        <v>27</v>
      </c>
      <c r="H4" s="44" t="s">
        <v>28</v>
      </c>
      <c r="I4" s="45" t="s">
        <v>29</v>
      </c>
      <c r="J4" s="46" t="s">
        <v>30</v>
      </c>
      <c r="K4" s="47" t="s">
        <v>31</v>
      </c>
      <c r="L4" s="48" t="s">
        <v>32</v>
      </c>
      <c r="M4" s="49" t="s">
        <v>33</v>
      </c>
      <c r="N4" s="50" t="s">
        <v>34</v>
      </c>
      <c r="O4" s="51" t="s">
        <v>35</v>
      </c>
      <c r="P4" s="52" t="s">
        <v>36</v>
      </c>
      <c r="Q4" s="53" t="s">
        <v>37</v>
      </c>
      <c r="R4" s="53" t="s">
        <v>38</v>
      </c>
      <c r="S4" s="53" t="s">
        <v>39</v>
      </c>
      <c r="T4" s="54" t="s">
        <v>40</v>
      </c>
      <c r="U4" s="54" t="s">
        <v>41</v>
      </c>
      <c r="V4" s="54" t="s">
        <v>42</v>
      </c>
      <c r="W4" s="54" t="s">
        <v>43</v>
      </c>
      <c r="X4" s="55" t="s">
        <v>44</v>
      </c>
      <c r="Y4" s="55" t="s">
        <v>45</v>
      </c>
      <c r="Z4" s="55" t="s">
        <v>46</v>
      </c>
      <c r="AA4" s="55" t="s">
        <v>47</v>
      </c>
      <c r="AB4" s="56" t="s">
        <v>48</v>
      </c>
      <c r="AC4" s="56" t="s">
        <v>49</v>
      </c>
      <c r="AD4" s="56" t="s">
        <v>50</v>
      </c>
      <c r="AE4" s="57" t="s">
        <v>51</v>
      </c>
      <c r="AF4" s="58" t="s">
        <v>48</v>
      </c>
      <c r="AG4" s="59" t="s">
        <v>49</v>
      </c>
      <c r="AH4" s="59" t="s">
        <v>50</v>
      </c>
      <c r="AI4" s="60" t="s">
        <v>51</v>
      </c>
      <c r="AJ4" s="58" t="s">
        <v>48</v>
      </c>
      <c r="AK4" s="59" t="s">
        <v>49</v>
      </c>
      <c r="AL4" s="59" t="s">
        <v>50</v>
      </c>
      <c r="AM4" s="60" t="s">
        <v>51</v>
      </c>
      <c r="AN4" s="58" t="s">
        <v>48</v>
      </c>
      <c r="AO4" s="59" t="s">
        <v>49</v>
      </c>
      <c r="AP4" s="59" t="s">
        <v>50</v>
      </c>
      <c r="AQ4" s="60" t="s">
        <v>51</v>
      </c>
      <c r="AR4" s="44" t="s">
        <v>28</v>
      </c>
      <c r="AS4" s="44" t="s">
        <v>29</v>
      </c>
    </row>
    <row r="5" spans="1:45" s="83" customFormat="1" ht="12.75" customHeight="1" x14ac:dyDescent="0.2">
      <c r="A5" s="61">
        <v>0</v>
      </c>
      <c r="B5" s="62"/>
      <c r="C5" s="63"/>
      <c r="D5" s="64"/>
      <c r="E5" s="65"/>
      <c r="F5" s="66"/>
      <c r="G5" s="67"/>
      <c r="H5" s="68"/>
      <c r="I5" s="69"/>
      <c r="J5" s="70"/>
      <c r="K5" s="71"/>
      <c r="L5" s="72"/>
      <c r="M5" s="73"/>
      <c r="N5" s="74"/>
      <c r="O5" s="75"/>
      <c r="P5" s="76"/>
      <c r="Q5" s="77"/>
      <c r="R5" s="77"/>
      <c r="S5" s="77"/>
      <c r="T5" s="78"/>
      <c r="U5" s="78"/>
      <c r="V5" s="78"/>
      <c r="W5" s="78"/>
      <c r="X5" s="79"/>
      <c r="Y5" s="79"/>
      <c r="Z5" s="79"/>
      <c r="AA5" s="79"/>
      <c r="AB5" s="80"/>
      <c r="AC5" s="81"/>
      <c r="AD5" s="81"/>
      <c r="AE5" s="82"/>
      <c r="AF5" s="80"/>
      <c r="AG5" s="81"/>
      <c r="AH5" s="81"/>
      <c r="AI5" s="82"/>
      <c r="AJ5" s="80"/>
      <c r="AK5" s="81"/>
      <c r="AL5" s="81"/>
      <c r="AM5" s="82"/>
      <c r="AN5" s="80"/>
      <c r="AO5" s="81"/>
      <c r="AP5" s="81"/>
      <c r="AQ5" s="82"/>
      <c r="AR5" s="68" t="s">
        <v>52</v>
      </c>
      <c r="AS5" s="68" t="s">
        <v>53</v>
      </c>
    </row>
    <row r="6" spans="1:45" s="108" customFormat="1" ht="12.6" customHeight="1" x14ac:dyDescent="0.2">
      <c r="A6" s="84">
        <v>1</v>
      </c>
      <c r="B6" s="85" t="s">
        <v>54</v>
      </c>
      <c r="C6" s="86" t="s">
        <v>55</v>
      </c>
      <c r="D6" s="87" t="s">
        <v>56</v>
      </c>
      <c r="E6" s="88">
        <v>70</v>
      </c>
      <c r="F6" s="89" t="s">
        <v>57</v>
      </c>
      <c r="G6" s="86" t="s">
        <v>58</v>
      </c>
      <c r="H6" s="90" t="s">
        <v>1</v>
      </c>
      <c r="I6" s="91" t="s">
        <v>2</v>
      </c>
      <c r="J6" s="92" t="str">
        <f t="shared" ref="J6:J28" si="0">IF(P6&lt;1.03,"18:00","18:10")</f>
        <v>18:00</v>
      </c>
      <c r="K6" s="93">
        <v>0.78372685185185187</v>
      </c>
      <c r="L6" s="94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0.64306380994024193</v>
      </c>
      <c r="M6" s="95">
        <f t="shared" ref="M6:M28" si="1">IF(K6="Dnf","Dnf",(IF(K6="Dns","Dns",(IF(K6="Dsq","Dsq",(IF(K6="OCS","OCS",(K6-J6)*L6)))))))</f>
        <v>2.1688517849141966E-2</v>
      </c>
      <c r="N6" s="96">
        <f t="shared" ref="N6:N28" si="2">IF(K6="Dnf",1,(IF(K6="Dns",1.5,(IF(K6="Dsq",1.5,(A6/I$3))))))</f>
        <v>4.3478260869565216E-2</v>
      </c>
      <c r="O6" s="97">
        <v>97703440</v>
      </c>
      <c r="P6" s="98">
        <v>0.88800000000000001</v>
      </c>
      <c r="Q6" s="99">
        <v>0.68610000000000004</v>
      </c>
      <c r="R6" s="100">
        <v>0.89390000000000003</v>
      </c>
      <c r="S6" s="100">
        <v>1.0014000000000001</v>
      </c>
      <c r="T6" s="101">
        <v>0.87039999999999995</v>
      </c>
      <c r="U6" s="101">
        <v>0.68959999999999999</v>
      </c>
      <c r="V6" s="101">
        <v>0.87670000000000003</v>
      </c>
      <c r="W6" s="101">
        <v>0.9637</v>
      </c>
      <c r="X6" s="102">
        <v>0.85099999999999998</v>
      </c>
      <c r="Y6" s="102">
        <v>0.63980000000000004</v>
      </c>
      <c r="Z6" s="102">
        <v>0.85750000000000004</v>
      </c>
      <c r="AA6" s="102">
        <v>0.97340000000000004</v>
      </c>
      <c r="AB6" s="103">
        <f t="shared" ref="AB6:AB28" si="3">P6</f>
        <v>0.88800000000000001</v>
      </c>
      <c r="AC6" s="104">
        <f t="shared" ref="AC6:AC28" si="4">X6</f>
        <v>0.85099999999999998</v>
      </c>
      <c r="AD6" s="104">
        <f t="shared" ref="AD6:AD28" si="5">T6</f>
        <v>0.87039999999999995</v>
      </c>
      <c r="AE6" s="105">
        <f t="shared" ref="AE6:AE28" si="6">AC6*(T6/P6)</f>
        <v>0.83413333333333328</v>
      </c>
      <c r="AF6" s="106">
        <f t="shared" ref="AF6:AF28" si="7">Q6</f>
        <v>0.68610000000000004</v>
      </c>
      <c r="AG6" s="107">
        <f t="shared" ref="AG6:AG28" si="8">Y6</f>
        <v>0.63980000000000004</v>
      </c>
      <c r="AH6" s="107">
        <f t="shared" ref="AH6:AH28" si="9">U6</f>
        <v>0.68959999999999999</v>
      </c>
      <c r="AI6" s="105">
        <f t="shared" ref="AI6:AI28" si="10">AG6*(U6/Q6)</f>
        <v>0.64306380994024193</v>
      </c>
      <c r="AJ6" s="106">
        <f t="shared" ref="AJ6:AJ28" si="11">R6</f>
        <v>0.89390000000000003</v>
      </c>
      <c r="AK6" s="107">
        <f t="shared" ref="AK6:AK28" si="12">Z6</f>
        <v>0.85750000000000004</v>
      </c>
      <c r="AL6" s="107">
        <f t="shared" ref="AL6:AL28" si="13">V6</f>
        <v>0.87670000000000003</v>
      </c>
      <c r="AM6" s="105">
        <f t="shared" ref="AM6:AM28" si="14">AK6*(V6/R6)</f>
        <v>0.84100039154267825</v>
      </c>
      <c r="AN6" s="106">
        <f t="shared" ref="AN6:AN28" si="15">S6</f>
        <v>1.0014000000000001</v>
      </c>
      <c r="AO6" s="107">
        <f t="shared" ref="AO6:AO28" si="16">AA6</f>
        <v>0.97340000000000004</v>
      </c>
      <c r="AP6" s="107">
        <f t="shared" ref="AP6:AP28" si="17">W6</f>
        <v>0.9637</v>
      </c>
      <c r="AQ6" s="105">
        <f t="shared" ref="AQ6:AQ28" si="18">AO6*(W6/S6)</f>
        <v>0.9367541242260834</v>
      </c>
      <c r="AR6" s="90" t="s">
        <v>1</v>
      </c>
      <c r="AS6" s="84" t="s">
        <v>1</v>
      </c>
    </row>
    <row r="7" spans="1:45" s="108" customFormat="1" ht="12.75" customHeight="1" x14ac:dyDescent="0.2">
      <c r="A7" s="84">
        <v>2</v>
      </c>
      <c r="B7" s="89" t="s">
        <v>59</v>
      </c>
      <c r="C7" s="109" t="s">
        <v>60</v>
      </c>
      <c r="D7" s="110" t="s">
        <v>56</v>
      </c>
      <c r="E7" s="109">
        <v>329</v>
      </c>
      <c r="F7" s="111" t="s">
        <v>61</v>
      </c>
      <c r="G7" s="112" t="s">
        <v>62</v>
      </c>
      <c r="H7" s="90" t="s">
        <v>2</v>
      </c>
      <c r="I7" s="91" t="s">
        <v>1</v>
      </c>
      <c r="J7" s="92" t="str">
        <f t="shared" si="0"/>
        <v>18:00</v>
      </c>
      <c r="K7" s="93">
        <v>0.77829861111111109</v>
      </c>
      <c r="L7" s="94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0.81089999999999995</v>
      </c>
      <c r="M7" s="95">
        <f t="shared" si="1"/>
        <v>2.2947343749999984E-2</v>
      </c>
      <c r="N7" s="113">
        <f t="shared" si="2"/>
        <v>8.6956521739130432E-2</v>
      </c>
      <c r="O7" s="114">
        <v>91173077</v>
      </c>
      <c r="P7" s="98">
        <v>1.0055000000000001</v>
      </c>
      <c r="Q7" s="115">
        <v>0.81089999999999995</v>
      </c>
      <c r="R7" s="100">
        <v>1.0083</v>
      </c>
      <c r="S7" s="100">
        <v>1.1279999999999999</v>
      </c>
      <c r="T7" s="101">
        <v>0.9859</v>
      </c>
      <c r="U7" s="101">
        <v>0.81430000000000002</v>
      </c>
      <c r="V7" s="101">
        <v>0.98839999999999995</v>
      </c>
      <c r="W7" s="101">
        <v>1.0884</v>
      </c>
      <c r="X7" s="102">
        <v>0.94910000000000005</v>
      </c>
      <c r="Y7" s="102">
        <v>0.73199999999999998</v>
      </c>
      <c r="Z7" s="102">
        <v>0.95509999999999995</v>
      </c>
      <c r="AA7" s="102">
        <v>1.0755999999999999</v>
      </c>
      <c r="AB7" s="116">
        <f t="shared" si="3"/>
        <v>1.0055000000000001</v>
      </c>
      <c r="AC7" s="117">
        <f t="shared" si="4"/>
        <v>0.94910000000000005</v>
      </c>
      <c r="AD7" s="117">
        <f t="shared" si="5"/>
        <v>0.9859</v>
      </c>
      <c r="AE7" s="118">
        <f t="shared" si="6"/>
        <v>0.93059939333664843</v>
      </c>
      <c r="AF7" s="119">
        <f t="shared" si="7"/>
        <v>0.81089999999999995</v>
      </c>
      <c r="AG7" s="120">
        <f t="shared" si="8"/>
        <v>0.73199999999999998</v>
      </c>
      <c r="AH7" s="120">
        <f t="shared" si="9"/>
        <v>0.81430000000000002</v>
      </c>
      <c r="AI7" s="118">
        <f t="shared" si="10"/>
        <v>0.73506918238993713</v>
      </c>
      <c r="AJ7" s="119">
        <f t="shared" si="11"/>
        <v>1.0083</v>
      </c>
      <c r="AK7" s="120">
        <f t="shared" si="12"/>
        <v>0.95509999999999995</v>
      </c>
      <c r="AL7" s="120">
        <f t="shared" si="13"/>
        <v>0.98839999999999995</v>
      </c>
      <c r="AM7" s="118">
        <f t="shared" si="14"/>
        <v>0.93624996528810867</v>
      </c>
      <c r="AN7" s="119">
        <f t="shared" si="15"/>
        <v>1.1279999999999999</v>
      </c>
      <c r="AO7" s="120">
        <f t="shared" si="16"/>
        <v>1.0755999999999999</v>
      </c>
      <c r="AP7" s="120">
        <f t="shared" si="17"/>
        <v>1.0884</v>
      </c>
      <c r="AQ7" s="118">
        <f t="shared" si="18"/>
        <v>1.0378395744680851</v>
      </c>
      <c r="AR7" s="90" t="s">
        <v>1</v>
      </c>
      <c r="AS7" s="84" t="s">
        <v>1</v>
      </c>
    </row>
    <row r="8" spans="1:45" s="108" customFormat="1" ht="12.75" customHeight="1" x14ac:dyDescent="0.25">
      <c r="A8" s="84">
        <v>3</v>
      </c>
      <c r="B8" s="85" t="s">
        <v>63</v>
      </c>
      <c r="C8" s="86" t="s">
        <v>64</v>
      </c>
      <c r="D8" s="87" t="s">
        <v>56</v>
      </c>
      <c r="E8" s="121">
        <v>660</v>
      </c>
      <c r="F8" s="89" t="s">
        <v>65</v>
      </c>
      <c r="G8" s="122" t="s">
        <v>66</v>
      </c>
      <c r="H8" s="90" t="s">
        <v>2</v>
      </c>
      <c r="I8" s="91" t="s">
        <v>2</v>
      </c>
      <c r="J8" s="92" t="str">
        <f t="shared" si="0"/>
        <v>18:00</v>
      </c>
      <c r="K8" s="93">
        <v>0.78446759259259258</v>
      </c>
      <c r="L8" s="94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0.68389999999999995</v>
      </c>
      <c r="M8" s="95">
        <f t="shared" si="1"/>
        <v>2.3572386574074063E-2</v>
      </c>
      <c r="N8" s="96">
        <f t="shared" si="2"/>
        <v>0.13043478260869565</v>
      </c>
      <c r="O8" s="97">
        <v>45291614</v>
      </c>
      <c r="P8" s="123">
        <v>0.92849999999999999</v>
      </c>
      <c r="Q8" s="124">
        <v>0.73009999999999997</v>
      </c>
      <c r="R8" s="124">
        <v>0.93459999999999999</v>
      </c>
      <c r="S8" s="125">
        <v>1.0357000000000001</v>
      </c>
      <c r="T8" s="126">
        <v>0.91279999999999994</v>
      </c>
      <c r="U8" s="126">
        <v>0.73650000000000004</v>
      </c>
      <c r="V8" s="126">
        <v>0.9194</v>
      </c>
      <c r="W8" s="126">
        <v>0.99960000000000004</v>
      </c>
      <c r="X8" s="127">
        <v>0.89249999999999996</v>
      </c>
      <c r="Y8" s="127">
        <v>0.68389999999999995</v>
      </c>
      <c r="Z8" s="127">
        <v>0.89939999999999998</v>
      </c>
      <c r="AA8" s="127">
        <v>1.0077</v>
      </c>
      <c r="AB8" s="103">
        <f t="shared" si="3"/>
        <v>0.92849999999999999</v>
      </c>
      <c r="AC8" s="104">
        <f t="shared" si="4"/>
        <v>0.89249999999999996</v>
      </c>
      <c r="AD8" s="104">
        <f t="shared" si="5"/>
        <v>0.91279999999999994</v>
      </c>
      <c r="AE8" s="105">
        <f t="shared" si="6"/>
        <v>0.87740872374798051</v>
      </c>
      <c r="AF8" s="106">
        <f t="shared" si="7"/>
        <v>0.73009999999999997</v>
      </c>
      <c r="AG8" s="107">
        <f t="shared" si="8"/>
        <v>0.68389999999999995</v>
      </c>
      <c r="AH8" s="107">
        <f t="shared" si="9"/>
        <v>0.73650000000000004</v>
      </c>
      <c r="AI8" s="105">
        <f t="shared" si="10"/>
        <v>0.68989501438159162</v>
      </c>
      <c r="AJ8" s="106">
        <f t="shared" si="11"/>
        <v>0.93459999999999999</v>
      </c>
      <c r="AK8" s="107">
        <f t="shared" si="12"/>
        <v>0.89939999999999998</v>
      </c>
      <c r="AL8" s="107">
        <f t="shared" si="13"/>
        <v>0.9194</v>
      </c>
      <c r="AM8" s="105">
        <f t="shared" si="14"/>
        <v>0.88477248020543542</v>
      </c>
      <c r="AN8" s="106">
        <f t="shared" si="15"/>
        <v>1.0357000000000001</v>
      </c>
      <c r="AO8" s="107">
        <f t="shared" si="16"/>
        <v>1.0077</v>
      </c>
      <c r="AP8" s="107">
        <f t="shared" si="17"/>
        <v>0.99960000000000004</v>
      </c>
      <c r="AQ8" s="105">
        <f t="shared" si="18"/>
        <v>0.97257595828907983</v>
      </c>
      <c r="AR8" s="90" t="s">
        <v>2</v>
      </c>
      <c r="AS8" s="84" t="s">
        <v>2</v>
      </c>
    </row>
    <row r="9" spans="1:45" s="108" customFormat="1" ht="14.1" customHeight="1" x14ac:dyDescent="0.2">
      <c r="A9" s="84">
        <v>4</v>
      </c>
      <c r="B9" s="128" t="s">
        <v>67</v>
      </c>
      <c r="C9" s="129" t="s">
        <v>55</v>
      </c>
      <c r="D9" s="130" t="s">
        <v>56</v>
      </c>
      <c r="E9" s="131">
        <v>14784</v>
      </c>
      <c r="F9" s="128" t="s">
        <v>68</v>
      </c>
      <c r="G9" s="132" t="s">
        <v>69</v>
      </c>
      <c r="H9" s="90" t="s">
        <v>2</v>
      </c>
      <c r="I9" s="91" t="s">
        <v>1</v>
      </c>
      <c r="J9" s="133" t="str">
        <f t="shared" si="0"/>
        <v>18:10</v>
      </c>
      <c r="K9" s="93">
        <v>0.78653935185185186</v>
      </c>
      <c r="L9" s="94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0.80989999999999995</v>
      </c>
      <c r="M9" s="95">
        <f t="shared" si="1"/>
        <v>2.3968915509259288E-2</v>
      </c>
      <c r="N9" s="96">
        <f t="shared" si="2"/>
        <v>0.17391304347826086</v>
      </c>
      <c r="O9" s="134">
        <v>92057626</v>
      </c>
      <c r="P9" s="123">
        <v>1.0302</v>
      </c>
      <c r="Q9" s="124">
        <v>0.80989999999999995</v>
      </c>
      <c r="R9" s="124">
        <v>1.0367999999999999</v>
      </c>
      <c r="S9" s="125">
        <v>1.1515</v>
      </c>
      <c r="T9" s="126">
        <v>1.0127999999999999</v>
      </c>
      <c r="U9" s="126">
        <v>0.81759999999999999</v>
      </c>
      <c r="V9" s="126">
        <v>1.0197000000000001</v>
      </c>
      <c r="W9" s="126">
        <v>1.1113</v>
      </c>
      <c r="X9" s="135">
        <v>0.9718</v>
      </c>
      <c r="Y9" s="135">
        <v>0.73119999999999996</v>
      </c>
      <c r="Z9" s="135">
        <v>0.97799999999999998</v>
      </c>
      <c r="AA9" s="135">
        <v>1.117</v>
      </c>
      <c r="AB9" s="103">
        <f t="shared" si="3"/>
        <v>1.0302</v>
      </c>
      <c r="AC9" s="104">
        <f t="shared" si="4"/>
        <v>0.9718</v>
      </c>
      <c r="AD9" s="104">
        <f t="shared" si="5"/>
        <v>1.0127999999999999</v>
      </c>
      <c r="AE9" s="105">
        <f t="shared" si="6"/>
        <v>0.95538637157833428</v>
      </c>
      <c r="AF9" s="106">
        <f t="shared" si="7"/>
        <v>0.80989999999999995</v>
      </c>
      <c r="AG9" s="107">
        <f t="shared" si="8"/>
        <v>0.73119999999999996</v>
      </c>
      <c r="AH9" s="107">
        <f t="shared" si="9"/>
        <v>0.81759999999999999</v>
      </c>
      <c r="AI9" s="105">
        <f t="shared" si="10"/>
        <v>0.73815177182368186</v>
      </c>
      <c r="AJ9" s="106">
        <f t="shared" si="11"/>
        <v>1.0367999999999999</v>
      </c>
      <c r="AK9" s="107">
        <f t="shared" si="12"/>
        <v>0.97799999999999998</v>
      </c>
      <c r="AL9" s="107">
        <f t="shared" si="13"/>
        <v>1.0197000000000001</v>
      </c>
      <c r="AM9" s="105">
        <f t="shared" si="14"/>
        <v>0.96186979166666675</v>
      </c>
      <c r="AN9" s="106">
        <f t="shared" si="15"/>
        <v>1.1515</v>
      </c>
      <c r="AO9" s="107">
        <f t="shared" si="16"/>
        <v>1.117</v>
      </c>
      <c r="AP9" s="107">
        <f t="shared" si="17"/>
        <v>1.1113</v>
      </c>
      <c r="AQ9" s="105">
        <f t="shared" si="18"/>
        <v>1.0780044290056447</v>
      </c>
      <c r="AR9" s="90" t="s">
        <v>2</v>
      </c>
      <c r="AS9" s="84" t="s">
        <v>1</v>
      </c>
    </row>
    <row r="10" spans="1:45" s="108" customFormat="1" ht="12.75" customHeight="1" x14ac:dyDescent="0.2">
      <c r="A10" s="84">
        <v>5</v>
      </c>
      <c r="B10" s="136" t="s">
        <v>70</v>
      </c>
      <c r="C10" s="86" t="s">
        <v>55</v>
      </c>
      <c r="D10" s="87" t="s">
        <v>56</v>
      </c>
      <c r="E10" s="88">
        <v>9775</v>
      </c>
      <c r="F10" s="85" t="s">
        <v>71</v>
      </c>
      <c r="G10" s="112" t="s">
        <v>72</v>
      </c>
      <c r="H10" s="90" t="s">
        <v>1</v>
      </c>
      <c r="I10" s="91" t="s">
        <v>2</v>
      </c>
      <c r="J10" s="92" t="str">
        <f t="shared" si="0"/>
        <v>18:00</v>
      </c>
      <c r="K10" s="93">
        <v>0.78211805555555558</v>
      </c>
      <c r="L10" s="94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0.74730113796189757</v>
      </c>
      <c r="M10" s="95">
        <f t="shared" si="1"/>
        <v>2.4001859465790133E-2</v>
      </c>
      <c r="N10" s="96">
        <f t="shared" si="2"/>
        <v>0.21739130434782608</v>
      </c>
      <c r="O10" s="137">
        <v>90144183</v>
      </c>
      <c r="P10" s="98">
        <v>1.0141</v>
      </c>
      <c r="Q10" s="115">
        <v>0.78210000000000002</v>
      </c>
      <c r="R10" s="100">
        <v>1.0213000000000001</v>
      </c>
      <c r="S10" s="138">
        <v>1.1434</v>
      </c>
      <c r="T10" s="101">
        <v>0.99639999999999995</v>
      </c>
      <c r="U10" s="101">
        <v>0.78790000000000004</v>
      </c>
      <c r="V10" s="101">
        <v>1.0041</v>
      </c>
      <c r="W10" s="101">
        <v>1.1021000000000001</v>
      </c>
      <c r="X10" s="102">
        <v>0.98119999999999996</v>
      </c>
      <c r="Y10" s="102">
        <v>0.74180000000000001</v>
      </c>
      <c r="Z10" s="102">
        <v>0.98839999999999995</v>
      </c>
      <c r="AA10" s="102">
        <v>1.1200000000000001</v>
      </c>
      <c r="AB10" s="103">
        <f t="shared" si="3"/>
        <v>1.0141</v>
      </c>
      <c r="AC10" s="104">
        <f t="shared" si="4"/>
        <v>0.98119999999999996</v>
      </c>
      <c r="AD10" s="104">
        <f t="shared" si="5"/>
        <v>0.99639999999999995</v>
      </c>
      <c r="AE10" s="105">
        <f t="shared" si="6"/>
        <v>0.96407423331032438</v>
      </c>
      <c r="AF10" s="106">
        <f t="shared" si="7"/>
        <v>0.78210000000000002</v>
      </c>
      <c r="AG10" s="107">
        <f t="shared" si="8"/>
        <v>0.74180000000000001</v>
      </c>
      <c r="AH10" s="107">
        <f t="shared" si="9"/>
        <v>0.78790000000000004</v>
      </c>
      <c r="AI10" s="105">
        <f t="shared" si="10"/>
        <v>0.74730113796189757</v>
      </c>
      <c r="AJ10" s="106">
        <f t="shared" si="11"/>
        <v>1.0213000000000001</v>
      </c>
      <c r="AK10" s="107">
        <f t="shared" si="12"/>
        <v>0.98839999999999995</v>
      </c>
      <c r="AL10" s="107">
        <f t="shared" si="13"/>
        <v>1.0041</v>
      </c>
      <c r="AM10" s="105">
        <f t="shared" si="14"/>
        <v>0.97175407813570924</v>
      </c>
      <c r="AN10" s="106">
        <f t="shared" si="15"/>
        <v>1.1434</v>
      </c>
      <c r="AO10" s="107">
        <f t="shared" si="16"/>
        <v>1.1200000000000001</v>
      </c>
      <c r="AP10" s="107">
        <f t="shared" si="17"/>
        <v>1.1021000000000001</v>
      </c>
      <c r="AQ10" s="105">
        <f t="shared" si="18"/>
        <v>1.0795452160223895</v>
      </c>
      <c r="AR10" s="90" t="s">
        <v>1</v>
      </c>
      <c r="AS10" s="84" t="s">
        <v>2</v>
      </c>
    </row>
    <row r="11" spans="1:45" s="108" customFormat="1" ht="12.75" customHeight="1" x14ac:dyDescent="0.25">
      <c r="A11" s="84">
        <v>6</v>
      </c>
      <c r="B11" s="85" t="s">
        <v>73</v>
      </c>
      <c r="C11" s="86" t="s">
        <v>64</v>
      </c>
      <c r="D11" s="87" t="s">
        <v>56</v>
      </c>
      <c r="E11" s="139">
        <v>105</v>
      </c>
      <c r="F11" s="85" t="s">
        <v>57</v>
      </c>
      <c r="G11" s="140" t="s">
        <v>74</v>
      </c>
      <c r="H11" s="90" t="s">
        <v>1</v>
      </c>
      <c r="I11" s="91" t="s">
        <v>1</v>
      </c>
      <c r="J11" s="92" t="str">
        <f t="shared" si="0"/>
        <v>18:00</v>
      </c>
      <c r="K11" s="93">
        <v>0.78616898148148151</v>
      </c>
      <c r="L11" s="94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0.68959999999999999</v>
      </c>
      <c r="M11" s="95">
        <f t="shared" si="1"/>
        <v>2.4942129629629647E-2</v>
      </c>
      <c r="N11" s="113">
        <f t="shared" si="2"/>
        <v>0.2608695652173913</v>
      </c>
      <c r="O11" s="141">
        <v>90046568</v>
      </c>
      <c r="P11" s="98">
        <v>0.88800000000000001</v>
      </c>
      <c r="Q11" s="99">
        <v>0.68610000000000004</v>
      </c>
      <c r="R11" s="100">
        <v>0.89390000000000003</v>
      </c>
      <c r="S11" s="100">
        <v>1.0014000000000001</v>
      </c>
      <c r="T11" s="101">
        <v>0.87039999999999995</v>
      </c>
      <c r="U11" s="101">
        <v>0.68959999999999999</v>
      </c>
      <c r="V11" s="101">
        <v>0.87670000000000003</v>
      </c>
      <c r="W11" s="101">
        <v>0.9637</v>
      </c>
      <c r="X11" s="102">
        <v>0.85099999999999998</v>
      </c>
      <c r="Y11" s="102">
        <v>0.63980000000000004</v>
      </c>
      <c r="Z11" s="102">
        <v>0.85750000000000004</v>
      </c>
      <c r="AA11" s="102">
        <v>0.97340000000000004</v>
      </c>
      <c r="AB11" s="103">
        <f t="shared" si="3"/>
        <v>0.88800000000000001</v>
      </c>
      <c r="AC11" s="104">
        <f t="shared" si="4"/>
        <v>0.85099999999999998</v>
      </c>
      <c r="AD11" s="104">
        <f t="shared" si="5"/>
        <v>0.87039999999999995</v>
      </c>
      <c r="AE11" s="105">
        <f t="shared" si="6"/>
        <v>0.83413333333333328</v>
      </c>
      <c r="AF11" s="106">
        <f t="shared" si="7"/>
        <v>0.68610000000000004</v>
      </c>
      <c r="AG11" s="107">
        <f t="shared" si="8"/>
        <v>0.63980000000000004</v>
      </c>
      <c r="AH11" s="107">
        <f t="shared" si="9"/>
        <v>0.68959999999999999</v>
      </c>
      <c r="AI11" s="105">
        <f t="shared" si="10"/>
        <v>0.64306380994024193</v>
      </c>
      <c r="AJ11" s="106">
        <f t="shared" si="11"/>
        <v>0.89390000000000003</v>
      </c>
      <c r="AK11" s="107">
        <f t="shared" si="12"/>
        <v>0.85750000000000004</v>
      </c>
      <c r="AL11" s="107">
        <f t="shared" si="13"/>
        <v>0.87670000000000003</v>
      </c>
      <c r="AM11" s="105">
        <f t="shared" si="14"/>
        <v>0.84100039154267825</v>
      </c>
      <c r="AN11" s="106">
        <f t="shared" si="15"/>
        <v>1.0014000000000001</v>
      </c>
      <c r="AO11" s="107">
        <f t="shared" si="16"/>
        <v>0.97340000000000004</v>
      </c>
      <c r="AP11" s="107">
        <f t="shared" si="17"/>
        <v>0.9637</v>
      </c>
      <c r="AQ11" s="105">
        <f t="shared" si="18"/>
        <v>0.9367541242260834</v>
      </c>
      <c r="AR11" s="90" t="s">
        <v>1</v>
      </c>
      <c r="AS11" s="84" t="s">
        <v>1</v>
      </c>
    </row>
    <row r="12" spans="1:45" s="108" customFormat="1" ht="14.1" customHeight="1" x14ac:dyDescent="0.2">
      <c r="A12" s="84">
        <v>7</v>
      </c>
      <c r="B12" s="89" t="s">
        <v>75</v>
      </c>
      <c r="C12" s="109" t="s">
        <v>64</v>
      </c>
      <c r="D12" s="87" t="s">
        <v>56</v>
      </c>
      <c r="E12" s="88">
        <v>26</v>
      </c>
      <c r="F12" s="85" t="s">
        <v>76</v>
      </c>
      <c r="G12" s="112" t="s">
        <v>77</v>
      </c>
      <c r="H12" s="90" t="s">
        <v>2</v>
      </c>
      <c r="I12" s="91" t="s">
        <v>1</v>
      </c>
      <c r="J12" s="133" t="str">
        <f t="shared" si="0"/>
        <v>18:10</v>
      </c>
      <c r="K12" s="93">
        <v>0.78413194444444445</v>
      </c>
      <c r="L12" s="94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0.92559999999999998</v>
      </c>
      <c r="M12" s="95">
        <f t="shared" si="1"/>
        <v>2.5164750000000027E-2</v>
      </c>
      <c r="N12" s="113">
        <f t="shared" si="2"/>
        <v>0.30434782608695654</v>
      </c>
      <c r="O12" s="97">
        <v>99479805</v>
      </c>
      <c r="P12" s="142">
        <v>1.1333</v>
      </c>
      <c r="Q12" s="143">
        <v>0.92559999999999998</v>
      </c>
      <c r="R12" s="144">
        <v>1.1324000000000001</v>
      </c>
      <c r="S12" s="145">
        <v>1.2777000000000001</v>
      </c>
      <c r="T12" s="146">
        <v>1.0980000000000001</v>
      </c>
      <c r="U12" s="147">
        <v>0.91649999999999998</v>
      </c>
      <c r="V12" s="147">
        <v>1.0973999999999999</v>
      </c>
      <c r="W12" s="147">
        <v>1.2171000000000001</v>
      </c>
      <c r="X12" s="148">
        <v>1.0714999999999999</v>
      </c>
      <c r="Y12" s="148">
        <v>0.84179999999999999</v>
      </c>
      <c r="Z12" s="148">
        <v>1.0744</v>
      </c>
      <c r="AA12" s="148">
        <v>1.2185999999999999</v>
      </c>
      <c r="AB12" s="103">
        <f t="shared" si="3"/>
        <v>1.1333</v>
      </c>
      <c r="AC12" s="104">
        <f t="shared" si="4"/>
        <v>1.0714999999999999</v>
      </c>
      <c r="AD12" s="104">
        <f t="shared" si="5"/>
        <v>1.0980000000000001</v>
      </c>
      <c r="AE12" s="105">
        <f t="shared" si="6"/>
        <v>1.0381249448513192</v>
      </c>
      <c r="AF12" s="106">
        <f t="shared" si="7"/>
        <v>0.92559999999999998</v>
      </c>
      <c r="AG12" s="107">
        <f t="shared" si="8"/>
        <v>0.84179999999999999</v>
      </c>
      <c r="AH12" s="107">
        <f t="shared" si="9"/>
        <v>0.91649999999999998</v>
      </c>
      <c r="AI12" s="105">
        <f t="shared" si="10"/>
        <v>0.83352387640449432</v>
      </c>
      <c r="AJ12" s="106">
        <f t="shared" si="11"/>
        <v>1.1324000000000001</v>
      </c>
      <c r="AK12" s="107">
        <f t="shared" si="12"/>
        <v>1.0744</v>
      </c>
      <c r="AL12" s="107">
        <f t="shared" si="13"/>
        <v>1.0973999999999999</v>
      </c>
      <c r="AM12" s="105">
        <f t="shared" si="14"/>
        <v>1.0411926527728717</v>
      </c>
      <c r="AN12" s="106">
        <f t="shared" si="15"/>
        <v>1.2777000000000001</v>
      </c>
      <c r="AO12" s="107">
        <f t="shared" si="16"/>
        <v>1.2185999999999999</v>
      </c>
      <c r="AP12" s="107">
        <f t="shared" si="17"/>
        <v>1.2171000000000001</v>
      </c>
      <c r="AQ12" s="105">
        <f t="shared" si="18"/>
        <v>1.1608030523597088</v>
      </c>
      <c r="AR12" s="90" t="s">
        <v>1</v>
      </c>
      <c r="AS12" s="84" t="s">
        <v>1</v>
      </c>
    </row>
    <row r="13" spans="1:45" s="108" customFormat="1" ht="14.1" customHeight="1" x14ac:dyDescent="0.25">
      <c r="A13" s="84">
        <v>8</v>
      </c>
      <c r="B13" s="128" t="s">
        <v>78</v>
      </c>
      <c r="C13" s="129" t="s">
        <v>55</v>
      </c>
      <c r="D13" s="130" t="s">
        <v>56</v>
      </c>
      <c r="E13" s="149">
        <v>4444</v>
      </c>
      <c r="F13" s="150" t="s">
        <v>79</v>
      </c>
      <c r="G13" s="132" t="s">
        <v>80</v>
      </c>
      <c r="H13" s="90" t="s">
        <v>2</v>
      </c>
      <c r="I13" s="91" t="s">
        <v>2</v>
      </c>
      <c r="J13" s="133" t="str">
        <f t="shared" si="0"/>
        <v>18:10</v>
      </c>
      <c r="K13" s="151">
        <v>0.78702546296296294</v>
      </c>
      <c r="L13" s="94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0.84560000000000002</v>
      </c>
      <c r="M13" s="95">
        <f t="shared" si="1"/>
        <v>2.5436509259259263E-2</v>
      </c>
      <c r="N13" s="96">
        <f t="shared" si="2"/>
        <v>0.34782608695652173</v>
      </c>
      <c r="O13" s="152">
        <v>92826688</v>
      </c>
      <c r="P13" s="153">
        <v>1.1386000000000001</v>
      </c>
      <c r="Q13" s="115">
        <v>0.9103</v>
      </c>
      <c r="R13" s="154">
        <v>1.1451</v>
      </c>
      <c r="S13" s="154">
        <v>1.2626999999999999</v>
      </c>
      <c r="T13" s="155">
        <v>1.1093999999999999</v>
      </c>
      <c r="U13" s="155">
        <v>0.90490000000000004</v>
      </c>
      <c r="V13" s="155">
        <v>1.1152</v>
      </c>
      <c r="W13" s="155">
        <v>1.2164999999999999</v>
      </c>
      <c r="X13" s="156">
        <v>1.0925</v>
      </c>
      <c r="Y13" s="156">
        <v>0.84560000000000002</v>
      </c>
      <c r="Z13" s="156">
        <v>1.0995999999999999</v>
      </c>
      <c r="AA13" s="156">
        <v>1.2329000000000001</v>
      </c>
      <c r="AB13" s="103">
        <f t="shared" si="3"/>
        <v>1.1386000000000001</v>
      </c>
      <c r="AC13" s="104">
        <f t="shared" si="4"/>
        <v>1.0925</v>
      </c>
      <c r="AD13" s="104">
        <f t="shared" si="5"/>
        <v>1.1093999999999999</v>
      </c>
      <c r="AE13" s="105">
        <f t="shared" si="6"/>
        <v>1.0644822589144562</v>
      </c>
      <c r="AF13" s="106">
        <f t="shared" si="7"/>
        <v>0.9103</v>
      </c>
      <c r="AG13" s="107">
        <f t="shared" si="8"/>
        <v>0.84560000000000002</v>
      </c>
      <c r="AH13" s="107">
        <f t="shared" si="9"/>
        <v>0.90490000000000004</v>
      </c>
      <c r="AI13" s="105">
        <f t="shared" si="10"/>
        <v>0.84058380753597717</v>
      </c>
      <c r="AJ13" s="106">
        <f t="shared" si="11"/>
        <v>1.1451</v>
      </c>
      <c r="AK13" s="107">
        <f t="shared" si="12"/>
        <v>1.0995999999999999</v>
      </c>
      <c r="AL13" s="107">
        <f t="shared" si="13"/>
        <v>1.1152</v>
      </c>
      <c r="AM13" s="105">
        <f t="shared" si="14"/>
        <v>1.0708880621779757</v>
      </c>
      <c r="AN13" s="106">
        <f t="shared" si="15"/>
        <v>1.2626999999999999</v>
      </c>
      <c r="AO13" s="107">
        <f t="shared" si="16"/>
        <v>1.2329000000000001</v>
      </c>
      <c r="AP13" s="107">
        <f t="shared" si="17"/>
        <v>1.2164999999999999</v>
      </c>
      <c r="AQ13" s="105">
        <f t="shared" si="18"/>
        <v>1.1877903302447137</v>
      </c>
      <c r="AR13" s="90" t="s">
        <v>2</v>
      </c>
      <c r="AS13" s="84" t="s">
        <v>1</v>
      </c>
    </row>
    <row r="14" spans="1:45" s="108" customFormat="1" ht="13.9" customHeight="1" x14ac:dyDescent="0.2">
      <c r="A14" s="84">
        <v>9</v>
      </c>
      <c r="B14" s="157" t="s">
        <v>81</v>
      </c>
      <c r="C14" s="158" t="s">
        <v>64</v>
      </c>
      <c r="D14" s="159" t="s">
        <v>56</v>
      </c>
      <c r="E14" s="158">
        <v>9727</v>
      </c>
      <c r="F14" s="157" t="s">
        <v>82</v>
      </c>
      <c r="G14" s="122" t="s">
        <v>83</v>
      </c>
      <c r="H14" s="90" t="s">
        <v>2</v>
      </c>
      <c r="I14" s="91" t="s">
        <v>1</v>
      </c>
      <c r="J14" s="92" t="str">
        <f t="shared" si="0"/>
        <v>18:00</v>
      </c>
      <c r="K14" s="160">
        <v>0.78319444444444442</v>
      </c>
      <c r="L14" s="161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0.78159999999999996</v>
      </c>
      <c r="M14" s="95">
        <f t="shared" si="1"/>
        <v>2.5944777777777754E-2</v>
      </c>
      <c r="N14" s="113">
        <f t="shared" si="2"/>
        <v>0.39130434782608697</v>
      </c>
      <c r="O14" s="162">
        <v>90135104</v>
      </c>
      <c r="P14" s="163">
        <v>0.98280000000000001</v>
      </c>
      <c r="Q14" s="115">
        <v>0.78159999999999996</v>
      </c>
      <c r="R14" s="164">
        <v>0.99</v>
      </c>
      <c r="S14" s="164">
        <v>1.0852999999999999</v>
      </c>
      <c r="T14" s="165">
        <v>0.97140000000000004</v>
      </c>
      <c r="U14" s="165">
        <v>0.77929999999999999</v>
      </c>
      <c r="V14" s="165">
        <v>0.97860000000000003</v>
      </c>
      <c r="W14" s="165">
        <v>1.0657000000000001</v>
      </c>
      <c r="X14" s="166">
        <v>0.95209999999999995</v>
      </c>
      <c r="Y14" s="166">
        <v>0.73919999999999997</v>
      </c>
      <c r="Z14" s="166">
        <v>0.95940000000000003</v>
      </c>
      <c r="AA14" s="166">
        <v>1.0657000000000001</v>
      </c>
      <c r="AB14" s="103">
        <f t="shared" si="3"/>
        <v>0.98280000000000001</v>
      </c>
      <c r="AC14" s="104">
        <f t="shared" si="4"/>
        <v>0.95209999999999995</v>
      </c>
      <c r="AD14" s="104">
        <f t="shared" si="5"/>
        <v>0.97140000000000004</v>
      </c>
      <c r="AE14" s="105">
        <f t="shared" si="6"/>
        <v>0.94105610500610504</v>
      </c>
      <c r="AF14" s="106">
        <f t="shared" si="7"/>
        <v>0.78159999999999996</v>
      </c>
      <c r="AG14" s="107">
        <f t="shared" si="8"/>
        <v>0.73919999999999997</v>
      </c>
      <c r="AH14" s="107">
        <f t="shared" si="9"/>
        <v>0.77929999999999999</v>
      </c>
      <c r="AI14" s="105">
        <f t="shared" si="10"/>
        <v>0.73702476970317299</v>
      </c>
      <c r="AJ14" s="106">
        <f t="shared" si="11"/>
        <v>0.99</v>
      </c>
      <c r="AK14" s="107">
        <f t="shared" si="12"/>
        <v>0.95940000000000003</v>
      </c>
      <c r="AL14" s="107">
        <f t="shared" si="13"/>
        <v>0.97860000000000003</v>
      </c>
      <c r="AM14" s="105">
        <f t="shared" si="14"/>
        <v>0.94835236363636366</v>
      </c>
      <c r="AN14" s="106">
        <f t="shared" si="15"/>
        <v>1.0852999999999999</v>
      </c>
      <c r="AO14" s="107">
        <f t="shared" si="16"/>
        <v>1.0657000000000001</v>
      </c>
      <c r="AP14" s="107">
        <f t="shared" si="17"/>
        <v>1.0657000000000001</v>
      </c>
      <c r="AQ14" s="105">
        <f t="shared" si="18"/>
        <v>1.0464539666451675</v>
      </c>
      <c r="AR14" s="90" t="s">
        <v>2</v>
      </c>
      <c r="AS14" s="84" t="s">
        <v>1</v>
      </c>
    </row>
    <row r="15" spans="1:45" s="83" customFormat="1" ht="12.75" customHeight="1" x14ac:dyDescent="0.2">
      <c r="A15" s="84">
        <v>10</v>
      </c>
      <c r="B15" s="128" t="s">
        <v>84</v>
      </c>
      <c r="C15" s="129" t="s">
        <v>55</v>
      </c>
      <c r="D15" s="130" t="s">
        <v>56</v>
      </c>
      <c r="E15" s="131">
        <v>88</v>
      </c>
      <c r="F15" s="128" t="s">
        <v>85</v>
      </c>
      <c r="G15" s="132" t="s">
        <v>86</v>
      </c>
      <c r="H15" s="90" t="s">
        <v>2</v>
      </c>
      <c r="I15" s="91" t="s">
        <v>1</v>
      </c>
      <c r="J15" s="133" t="str">
        <f t="shared" si="0"/>
        <v>18:10</v>
      </c>
      <c r="K15" s="167">
        <v>0.78712962962962962</v>
      </c>
      <c r="L15" s="94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0.89029999999999998</v>
      </c>
      <c r="M15" s="95">
        <f t="shared" si="1"/>
        <v>2.6873870370370385E-2</v>
      </c>
      <c r="N15" s="96">
        <f t="shared" si="2"/>
        <v>0.43478260869565216</v>
      </c>
      <c r="O15" s="97">
        <v>40290565</v>
      </c>
      <c r="P15" s="98">
        <v>1.1082000000000001</v>
      </c>
      <c r="Q15" s="99">
        <v>0.89029999999999998</v>
      </c>
      <c r="R15" s="100">
        <v>1.1137999999999999</v>
      </c>
      <c r="S15" s="138">
        <v>1.2291000000000001</v>
      </c>
      <c r="T15" s="101">
        <v>1.0834999999999999</v>
      </c>
      <c r="U15" s="101">
        <v>0.89119999999999999</v>
      </c>
      <c r="V15" s="101">
        <v>1.0886</v>
      </c>
      <c r="W15" s="101">
        <v>1.1847000000000001</v>
      </c>
      <c r="X15" s="102">
        <v>1.0623</v>
      </c>
      <c r="Y15" s="102">
        <v>0.82979999999999998</v>
      </c>
      <c r="Z15" s="102">
        <v>1.0685</v>
      </c>
      <c r="AA15" s="168">
        <v>1.1951000000000001</v>
      </c>
      <c r="AB15" s="103">
        <f t="shared" si="3"/>
        <v>1.1082000000000001</v>
      </c>
      <c r="AC15" s="104">
        <f t="shared" si="4"/>
        <v>1.0623</v>
      </c>
      <c r="AD15" s="104">
        <f t="shared" si="5"/>
        <v>1.0834999999999999</v>
      </c>
      <c r="AE15" s="105">
        <f t="shared" si="6"/>
        <v>1.0386230373578775</v>
      </c>
      <c r="AF15" s="106">
        <f t="shared" si="7"/>
        <v>0.89029999999999998</v>
      </c>
      <c r="AG15" s="107">
        <f t="shared" si="8"/>
        <v>0.82979999999999998</v>
      </c>
      <c r="AH15" s="107">
        <f t="shared" si="9"/>
        <v>0.89119999999999999</v>
      </c>
      <c r="AI15" s="105">
        <f t="shared" si="10"/>
        <v>0.83063884084016626</v>
      </c>
      <c r="AJ15" s="106">
        <f t="shared" si="11"/>
        <v>1.1137999999999999</v>
      </c>
      <c r="AK15" s="107">
        <f t="shared" si="12"/>
        <v>1.0685</v>
      </c>
      <c r="AL15" s="107">
        <f t="shared" si="13"/>
        <v>1.0886</v>
      </c>
      <c r="AM15" s="105">
        <f t="shared" si="14"/>
        <v>1.0443249236846832</v>
      </c>
      <c r="AN15" s="106">
        <f t="shared" si="15"/>
        <v>1.2291000000000001</v>
      </c>
      <c r="AO15" s="107">
        <f t="shared" si="16"/>
        <v>1.1951000000000001</v>
      </c>
      <c r="AP15" s="107">
        <f t="shared" si="17"/>
        <v>1.1847000000000001</v>
      </c>
      <c r="AQ15" s="105">
        <f t="shared" si="18"/>
        <v>1.1519282157676349</v>
      </c>
      <c r="AR15" s="90" t="s">
        <v>2</v>
      </c>
      <c r="AS15" s="84" t="s">
        <v>1</v>
      </c>
    </row>
    <row r="16" spans="1:45" s="108" customFormat="1" ht="12.75" customHeight="1" x14ac:dyDescent="0.2">
      <c r="A16" s="84">
        <v>11</v>
      </c>
      <c r="B16" s="169" t="s">
        <v>87</v>
      </c>
      <c r="C16" s="170" t="s">
        <v>55</v>
      </c>
      <c r="D16" s="171" t="s">
        <v>56</v>
      </c>
      <c r="E16" s="172">
        <v>11172</v>
      </c>
      <c r="F16" s="169" t="s">
        <v>88</v>
      </c>
      <c r="G16" s="173" t="s">
        <v>89</v>
      </c>
      <c r="H16" s="90" t="s">
        <v>2</v>
      </c>
      <c r="I16" s="91" t="s">
        <v>2</v>
      </c>
      <c r="J16" s="133" t="str">
        <f t="shared" si="0"/>
        <v>18:10</v>
      </c>
      <c r="K16" s="174">
        <v>0.78797453703703701</v>
      </c>
      <c r="L16" s="175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0.87239999999999995</v>
      </c>
      <c r="M16" s="95">
        <f t="shared" si="1"/>
        <v>2.707065277777778E-2</v>
      </c>
      <c r="N16" s="176">
        <f t="shared" si="2"/>
        <v>0.47826086956521741</v>
      </c>
      <c r="O16" s="177">
        <v>90518559</v>
      </c>
      <c r="P16" s="178">
        <v>1.1874</v>
      </c>
      <c r="Q16" s="124">
        <v>0.94079999999999997</v>
      </c>
      <c r="R16" s="179">
        <v>1.1948000000000001</v>
      </c>
      <c r="S16" s="179">
        <v>1.3224</v>
      </c>
      <c r="T16" s="180">
        <v>1.1583000000000001</v>
      </c>
      <c r="U16" s="180">
        <v>0.94040000000000001</v>
      </c>
      <c r="V16" s="180">
        <v>1.1649</v>
      </c>
      <c r="W16" s="180">
        <v>1.2722</v>
      </c>
      <c r="X16" s="181">
        <v>1.1383000000000001</v>
      </c>
      <c r="Y16" s="181">
        <v>0.87239999999999995</v>
      </c>
      <c r="Z16" s="181">
        <v>1.1451</v>
      </c>
      <c r="AA16" s="181">
        <v>1.2968</v>
      </c>
      <c r="AB16" s="116">
        <f t="shared" si="3"/>
        <v>1.1874</v>
      </c>
      <c r="AC16" s="117">
        <f t="shared" si="4"/>
        <v>1.1383000000000001</v>
      </c>
      <c r="AD16" s="117">
        <f t="shared" si="5"/>
        <v>1.1583000000000001</v>
      </c>
      <c r="AE16" s="118">
        <f t="shared" si="6"/>
        <v>1.1104033097524004</v>
      </c>
      <c r="AF16" s="119">
        <f t="shared" si="7"/>
        <v>0.94079999999999997</v>
      </c>
      <c r="AG16" s="120">
        <f t="shared" si="8"/>
        <v>0.87239999999999995</v>
      </c>
      <c r="AH16" s="120">
        <f t="shared" si="9"/>
        <v>0.94040000000000001</v>
      </c>
      <c r="AI16" s="118">
        <f t="shared" si="10"/>
        <v>0.87202908163265314</v>
      </c>
      <c r="AJ16" s="119">
        <f t="shared" si="11"/>
        <v>1.1948000000000001</v>
      </c>
      <c r="AK16" s="120">
        <f t="shared" si="12"/>
        <v>1.1451</v>
      </c>
      <c r="AL16" s="120">
        <f t="shared" si="13"/>
        <v>1.1649</v>
      </c>
      <c r="AM16" s="118">
        <f t="shared" si="14"/>
        <v>1.1164437479075997</v>
      </c>
      <c r="AN16" s="119">
        <f t="shared" si="15"/>
        <v>1.3224</v>
      </c>
      <c r="AO16" s="120">
        <f t="shared" si="16"/>
        <v>1.2968</v>
      </c>
      <c r="AP16" s="120">
        <f t="shared" si="17"/>
        <v>1.2722</v>
      </c>
      <c r="AQ16" s="118">
        <f t="shared" si="18"/>
        <v>1.2475718088324259</v>
      </c>
      <c r="AR16" s="90" t="s">
        <v>2</v>
      </c>
      <c r="AS16" s="84" t="s">
        <v>1</v>
      </c>
    </row>
    <row r="17" spans="1:45" s="108" customFormat="1" ht="12.75" customHeight="1" x14ac:dyDescent="0.2">
      <c r="A17" s="84">
        <v>12</v>
      </c>
      <c r="B17" s="169" t="s">
        <v>90</v>
      </c>
      <c r="C17" s="170" t="s">
        <v>64</v>
      </c>
      <c r="D17" s="171" t="s">
        <v>56</v>
      </c>
      <c r="E17" s="172">
        <v>11733</v>
      </c>
      <c r="F17" s="169" t="s">
        <v>91</v>
      </c>
      <c r="G17" s="173" t="s">
        <v>92</v>
      </c>
      <c r="H17" s="90" t="s">
        <v>2</v>
      </c>
      <c r="I17" s="91" t="s">
        <v>2</v>
      </c>
      <c r="J17" s="133" t="str">
        <f t="shared" si="0"/>
        <v>18:10</v>
      </c>
      <c r="K17" s="182">
        <v>0.79107638888888887</v>
      </c>
      <c r="L17" s="175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0.79590000000000005</v>
      </c>
      <c r="M17" s="95">
        <f t="shared" si="1"/>
        <v>2.7165614583333341E-2</v>
      </c>
      <c r="N17" s="176">
        <f t="shared" si="2"/>
        <v>0.52173913043478259</v>
      </c>
      <c r="O17" s="177">
        <v>45065008</v>
      </c>
      <c r="P17" s="183">
        <v>1.1008</v>
      </c>
      <c r="Q17" s="115">
        <v>0.85229999999999995</v>
      </c>
      <c r="R17" s="183">
        <v>1.1085</v>
      </c>
      <c r="S17" s="183">
        <v>1.2381</v>
      </c>
      <c r="T17" s="180">
        <v>1.0849</v>
      </c>
      <c r="U17" s="180">
        <v>0.85499999999999998</v>
      </c>
      <c r="V17" s="180">
        <v>1.0926</v>
      </c>
      <c r="W17" s="180">
        <v>1.2058</v>
      </c>
      <c r="X17" s="181">
        <v>1.0563</v>
      </c>
      <c r="Y17" s="181">
        <v>0.79590000000000005</v>
      </c>
      <c r="Z17" s="181">
        <v>1.0637000000000001</v>
      </c>
      <c r="AA17" s="181">
        <v>1.2098</v>
      </c>
      <c r="AB17" s="116">
        <f t="shared" si="3"/>
        <v>1.1008</v>
      </c>
      <c r="AC17" s="117">
        <f t="shared" si="4"/>
        <v>1.0563</v>
      </c>
      <c r="AD17" s="117">
        <f t="shared" si="5"/>
        <v>1.0849</v>
      </c>
      <c r="AE17" s="118">
        <f t="shared" si="6"/>
        <v>1.0410427598110465</v>
      </c>
      <c r="AF17" s="119">
        <f t="shared" si="7"/>
        <v>0.85229999999999995</v>
      </c>
      <c r="AG17" s="120">
        <f t="shared" si="8"/>
        <v>0.79590000000000005</v>
      </c>
      <c r="AH17" s="120">
        <f t="shared" si="9"/>
        <v>0.85499999999999998</v>
      </c>
      <c r="AI17" s="118">
        <f t="shared" si="10"/>
        <v>0.79842133051742348</v>
      </c>
      <c r="AJ17" s="119">
        <f t="shared" si="11"/>
        <v>1.1085</v>
      </c>
      <c r="AK17" s="120">
        <f t="shared" si="12"/>
        <v>1.0637000000000001</v>
      </c>
      <c r="AL17" s="120">
        <f t="shared" si="13"/>
        <v>1.0926</v>
      </c>
      <c r="AM17" s="118">
        <f t="shared" si="14"/>
        <v>1.0484425981055481</v>
      </c>
      <c r="AN17" s="119">
        <f t="shared" si="15"/>
        <v>1.2381</v>
      </c>
      <c r="AO17" s="120">
        <f t="shared" si="16"/>
        <v>1.2098</v>
      </c>
      <c r="AP17" s="120">
        <f t="shared" si="17"/>
        <v>1.2058</v>
      </c>
      <c r="AQ17" s="118">
        <f t="shared" si="18"/>
        <v>1.1782383006219206</v>
      </c>
      <c r="AR17" s="90" t="s">
        <v>2</v>
      </c>
      <c r="AS17" s="84" t="s">
        <v>1</v>
      </c>
    </row>
    <row r="18" spans="1:45" s="108" customFormat="1" ht="12.75" customHeight="1" x14ac:dyDescent="0.2">
      <c r="A18" s="84">
        <v>13</v>
      </c>
      <c r="B18" s="85" t="s">
        <v>93</v>
      </c>
      <c r="C18" s="86" t="s">
        <v>64</v>
      </c>
      <c r="D18" s="87" t="s">
        <v>56</v>
      </c>
      <c r="E18" s="88">
        <v>63</v>
      </c>
      <c r="F18" s="85" t="s">
        <v>94</v>
      </c>
      <c r="G18" s="112" t="s">
        <v>95</v>
      </c>
      <c r="H18" s="90" t="s">
        <v>1</v>
      </c>
      <c r="I18" s="91" t="s">
        <v>1</v>
      </c>
      <c r="J18" s="92" t="str">
        <f t="shared" si="0"/>
        <v>18:00</v>
      </c>
      <c r="K18" s="151">
        <v>0.79045138888888888</v>
      </c>
      <c r="L18" s="94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0.68959999999999999</v>
      </c>
      <c r="M18" s="95">
        <f t="shared" si="1"/>
        <v>2.7895277777777772E-2</v>
      </c>
      <c r="N18" s="113">
        <f t="shared" si="2"/>
        <v>0.56521739130434778</v>
      </c>
      <c r="O18" s="97">
        <v>90844664</v>
      </c>
      <c r="P18" s="98">
        <v>0.88800000000000001</v>
      </c>
      <c r="Q18" s="99">
        <v>0.68610000000000004</v>
      </c>
      <c r="R18" s="100">
        <v>0.89390000000000003</v>
      </c>
      <c r="S18" s="100">
        <v>1.0014000000000001</v>
      </c>
      <c r="T18" s="101">
        <v>0.87039999999999995</v>
      </c>
      <c r="U18" s="101">
        <v>0.68959999999999999</v>
      </c>
      <c r="V18" s="101">
        <v>0.87670000000000003</v>
      </c>
      <c r="W18" s="101">
        <v>0.9637</v>
      </c>
      <c r="X18" s="102">
        <v>0.85099999999999998</v>
      </c>
      <c r="Y18" s="102">
        <v>0.63980000000000004</v>
      </c>
      <c r="Z18" s="102">
        <v>0.85750000000000004</v>
      </c>
      <c r="AA18" s="102">
        <v>0.97340000000000004</v>
      </c>
      <c r="AB18" s="103">
        <f t="shared" si="3"/>
        <v>0.88800000000000001</v>
      </c>
      <c r="AC18" s="104">
        <f t="shared" si="4"/>
        <v>0.85099999999999998</v>
      </c>
      <c r="AD18" s="104">
        <f t="shared" si="5"/>
        <v>0.87039999999999995</v>
      </c>
      <c r="AE18" s="105">
        <f t="shared" si="6"/>
        <v>0.83413333333333328</v>
      </c>
      <c r="AF18" s="106">
        <f t="shared" si="7"/>
        <v>0.68610000000000004</v>
      </c>
      <c r="AG18" s="107">
        <f t="shared" si="8"/>
        <v>0.63980000000000004</v>
      </c>
      <c r="AH18" s="107">
        <f t="shared" si="9"/>
        <v>0.68959999999999999</v>
      </c>
      <c r="AI18" s="105">
        <f t="shared" si="10"/>
        <v>0.64306380994024193</v>
      </c>
      <c r="AJ18" s="106">
        <f t="shared" si="11"/>
        <v>0.89390000000000003</v>
      </c>
      <c r="AK18" s="107">
        <f t="shared" si="12"/>
        <v>0.85750000000000004</v>
      </c>
      <c r="AL18" s="107">
        <f t="shared" si="13"/>
        <v>0.87670000000000003</v>
      </c>
      <c r="AM18" s="105">
        <f t="shared" si="14"/>
        <v>0.84100039154267825</v>
      </c>
      <c r="AN18" s="106">
        <f t="shared" si="15"/>
        <v>1.0014000000000001</v>
      </c>
      <c r="AO18" s="107">
        <f t="shared" si="16"/>
        <v>0.97340000000000004</v>
      </c>
      <c r="AP18" s="107">
        <f t="shared" si="17"/>
        <v>0.9637</v>
      </c>
      <c r="AQ18" s="105">
        <f t="shared" si="18"/>
        <v>0.9367541242260834</v>
      </c>
      <c r="AR18" s="90" t="s">
        <v>1</v>
      </c>
      <c r="AS18" s="84" t="s">
        <v>1</v>
      </c>
    </row>
    <row r="19" spans="1:45" s="108" customFormat="1" ht="12.75" customHeight="1" x14ac:dyDescent="0.2">
      <c r="A19" s="84">
        <v>14</v>
      </c>
      <c r="B19" s="85" t="s">
        <v>96</v>
      </c>
      <c r="C19" s="86" t="s">
        <v>55</v>
      </c>
      <c r="D19" s="87" t="s">
        <v>56</v>
      </c>
      <c r="E19" s="88">
        <v>7055</v>
      </c>
      <c r="F19" s="85" t="s">
        <v>97</v>
      </c>
      <c r="G19" s="112" t="s">
        <v>98</v>
      </c>
      <c r="H19" s="90" t="s">
        <v>2</v>
      </c>
      <c r="I19" s="91" t="s">
        <v>1</v>
      </c>
      <c r="J19" s="92" t="str">
        <f t="shared" si="0"/>
        <v>18:00</v>
      </c>
      <c r="K19" s="151">
        <v>0.78811342592592593</v>
      </c>
      <c r="L19" s="94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0.75790000000000002</v>
      </c>
      <c r="M19" s="95">
        <f t="shared" si="1"/>
        <v>2.8886165509259258E-2</v>
      </c>
      <c r="N19" s="96">
        <f t="shared" si="2"/>
        <v>0.60869565217391308</v>
      </c>
      <c r="O19" s="97">
        <v>91649715</v>
      </c>
      <c r="P19" s="123">
        <v>0.98260000000000003</v>
      </c>
      <c r="Q19" s="124">
        <v>0.75790000000000002</v>
      </c>
      <c r="R19" s="124">
        <v>0.98939999999999995</v>
      </c>
      <c r="S19" s="125">
        <v>1.1081000000000001</v>
      </c>
      <c r="T19" s="126">
        <v>0.97499999999999998</v>
      </c>
      <c r="U19" s="126">
        <v>0.76559999999999995</v>
      </c>
      <c r="V19" s="126">
        <v>0.98199999999999998</v>
      </c>
      <c r="W19" s="126">
        <v>1.0853999999999999</v>
      </c>
      <c r="X19" s="127">
        <v>0.9446</v>
      </c>
      <c r="Y19" s="127">
        <v>0.71319999999999995</v>
      </c>
      <c r="Z19" s="127">
        <v>0.95089999999999997</v>
      </c>
      <c r="AA19" s="127">
        <v>1.081</v>
      </c>
      <c r="AB19" s="103">
        <f t="shared" si="3"/>
        <v>0.98260000000000003</v>
      </c>
      <c r="AC19" s="104">
        <f t="shared" si="4"/>
        <v>0.9446</v>
      </c>
      <c r="AD19" s="104">
        <f t="shared" si="5"/>
        <v>0.97499999999999998</v>
      </c>
      <c r="AE19" s="105">
        <f t="shared" si="6"/>
        <v>0.9372939141054345</v>
      </c>
      <c r="AF19" s="106">
        <f t="shared" si="7"/>
        <v>0.75790000000000002</v>
      </c>
      <c r="AG19" s="107">
        <f t="shared" si="8"/>
        <v>0.71319999999999995</v>
      </c>
      <c r="AH19" s="107">
        <f t="shared" si="9"/>
        <v>0.76559999999999995</v>
      </c>
      <c r="AI19" s="105">
        <f t="shared" si="10"/>
        <v>0.72044586357039175</v>
      </c>
      <c r="AJ19" s="106">
        <f t="shared" si="11"/>
        <v>0.98939999999999995</v>
      </c>
      <c r="AK19" s="107">
        <f t="shared" si="12"/>
        <v>0.95089999999999997</v>
      </c>
      <c r="AL19" s="107">
        <f t="shared" si="13"/>
        <v>0.98199999999999998</v>
      </c>
      <c r="AM19" s="105">
        <f t="shared" si="14"/>
        <v>0.94378795229431978</v>
      </c>
      <c r="AN19" s="106">
        <f t="shared" si="15"/>
        <v>1.1081000000000001</v>
      </c>
      <c r="AO19" s="107">
        <f t="shared" si="16"/>
        <v>1.081</v>
      </c>
      <c r="AP19" s="107">
        <f t="shared" si="17"/>
        <v>1.0853999999999999</v>
      </c>
      <c r="AQ19" s="105">
        <f t="shared" si="18"/>
        <v>1.058855157476762</v>
      </c>
      <c r="AR19" s="90" t="s">
        <v>2</v>
      </c>
      <c r="AS19" s="84" t="s">
        <v>1</v>
      </c>
    </row>
    <row r="20" spans="1:45" s="108" customFormat="1" ht="12.75" customHeight="1" x14ac:dyDescent="0.2">
      <c r="A20" s="84">
        <v>15</v>
      </c>
      <c r="B20" s="89" t="s">
        <v>99</v>
      </c>
      <c r="C20" s="109" t="s">
        <v>55</v>
      </c>
      <c r="D20" s="110" t="s">
        <v>56</v>
      </c>
      <c r="E20" s="109">
        <v>14069</v>
      </c>
      <c r="F20" s="111" t="s">
        <v>100</v>
      </c>
      <c r="G20" s="112" t="s">
        <v>101</v>
      </c>
      <c r="H20" s="90" t="s">
        <v>1</v>
      </c>
      <c r="I20" s="91" t="s">
        <v>2</v>
      </c>
      <c r="J20" s="92" t="str">
        <f t="shared" si="0"/>
        <v>18:00</v>
      </c>
      <c r="K20" s="93">
        <v>0.79653935185185187</v>
      </c>
      <c r="L20" s="94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0.63299127932076571</v>
      </c>
      <c r="M20" s="95">
        <f t="shared" si="1"/>
        <v>2.9459003867462964E-2</v>
      </c>
      <c r="N20" s="96">
        <f t="shared" si="2"/>
        <v>0.65217391304347827</v>
      </c>
      <c r="O20" s="114">
        <v>90122776</v>
      </c>
      <c r="P20" s="153">
        <v>0.92149999999999999</v>
      </c>
      <c r="Q20" s="115">
        <v>0.69489999999999996</v>
      </c>
      <c r="R20" s="154">
        <v>0.92459999999999998</v>
      </c>
      <c r="S20" s="154">
        <v>1.0724</v>
      </c>
      <c r="T20" s="155">
        <v>0.92290000000000005</v>
      </c>
      <c r="U20" s="155">
        <v>0.70020000000000004</v>
      </c>
      <c r="V20" s="155">
        <v>0.92689999999999995</v>
      </c>
      <c r="W20" s="155">
        <v>1.0640000000000001</v>
      </c>
      <c r="X20" s="156">
        <v>0.86829999999999996</v>
      </c>
      <c r="Y20" s="156">
        <v>0.62819999999999998</v>
      </c>
      <c r="Z20" s="156">
        <v>0.87150000000000005</v>
      </c>
      <c r="AA20" s="156">
        <v>1.0395000000000001</v>
      </c>
      <c r="AB20" s="103">
        <f t="shared" si="3"/>
        <v>0.92149999999999999</v>
      </c>
      <c r="AC20" s="104">
        <f t="shared" si="4"/>
        <v>0.86829999999999996</v>
      </c>
      <c r="AD20" s="104">
        <f t="shared" si="5"/>
        <v>0.92290000000000005</v>
      </c>
      <c r="AE20" s="105">
        <f t="shared" si="6"/>
        <v>0.86961917525773191</v>
      </c>
      <c r="AF20" s="106">
        <f t="shared" si="7"/>
        <v>0.69489999999999996</v>
      </c>
      <c r="AG20" s="107">
        <f t="shared" si="8"/>
        <v>0.62819999999999998</v>
      </c>
      <c r="AH20" s="107">
        <f t="shared" si="9"/>
        <v>0.70020000000000004</v>
      </c>
      <c r="AI20" s="105">
        <f t="shared" si="10"/>
        <v>0.63299127932076571</v>
      </c>
      <c r="AJ20" s="106">
        <f t="shared" si="11"/>
        <v>0.92459999999999998</v>
      </c>
      <c r="AK20" s="107">
        <f t="shared" si="12"/>
        <v>0.87150000000000005</v>
      </c>
      <c r="AL20" s="107">
        <f t="shared" si="13"/>
        <v>0.92689999999999995</v>
      </c>
      <c r="AM20" s="105">
        <f t="shared" si="14"/>
        <v>0.87366791044776126</v>
      </c>
      <c r="AN20" s="106">
        <f t="shared" si="15"/>
        <v>1.0724</v>
      </c>
      <c r="AO20" s="107">
        <f t="shared" si="16"/>
        <v>1.0395000000000001</v>
      </c>
      <c r="AP20" s="107">
        <f t="shared" si="17"/>
        <v>1.0640000000000001</v>
      </c>
      <c r="AQ20" s="105">
        <f t="shared" si="18"/>
        <v>1.0313577023498697</v>
      </c>
      <c r="AR20" s="90" t="s">
        <v>1</v>
      </c>
      <c r="AS20" s="84" t="s">
        <v>2</v>
      </c>
    </row>
    <row r="21" spans="1:45" s="184" customFormat="1" ht="12.75" customHeight="1" x14ac:dyDescent="0.25">
      <c r="A21" s="84">
        <v>16</v>
      </c>
      <c r="B21" s="85" t="s">
        <v>102</v>
      </c>
      <c r="C21" s="86" t="s">
        <v>55</v>
      </c>
      <c r="D21" s="87" t="s">
        <v>56</v>
      </c>
      <c r="E21" s="121">
        <v>3567</v>
      </c>
      <c r="F21" s="89" t="s">
        <v>103</v>
      </c>
      <c r="G21" s="122" t="s">
        <v>104</v>
      </c>
      <c r="H21" s="90" t="s">
        <v>2</v>
      </c>
      <c r="I21" s="91" t="s">
        <v>1</v>
      </c>
      <c r="J21" s="92" t="str">
        <f t="shared" si="0"/>
        <v>18:00</v>
      </c>
      <c r="K21" s="93">
        <v>0.78910879629629627</v>
      </c>
      <c r="L21" s="94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0.81069999999999998</v>
      </c>
      <c r="M21" s="95">
        <f t="shared" si="1"/>
        <v>3.1705501157407383E-2</v>
      </c>
      <c r="N21" s="96">
        <f t="shared" si="2"/>
        <v>0.69565217391304346</v>
      </c>
      <c r="O21" s="97">
        <v>92468063</v>
      </c>
      <c r="P21" s="98">
        <v>1.0125999999999999</v>
      </c>
      <c r="Q21" s="100">
        <v>0.81069999999999998</v>
      </c>
      <c r="R21" s="100">
        <v>1.0185999999999999</v>
      </c>
      <c r="S21" s="100">
        <v>1.1201000000000001</v>
      </c>
      <c r="T21" s="101">
        <v>0.99229999999999996</v>
      </c>
      <c r="U21" s="101">
        <v>0.80940000000000001</v>
      </c>
      <c r="V21" s="101">
        <v>0.998</v>
      </c>
      <c r="W21" s="101">
        <v>1.0849</v>
      </c>
      <c r="X21" s="102">
        <v>0.98699999999999999</v>
      </c>
      <c r="Y21" s="102">
        <v>0.77610000000000001</v>
      </c>
      <c r="Z21" s="102">
        <v>0.99329999999999996</v>
      </c>
      <c r="AA21" s="102">
        <v>1.1022000000000001</v>
      </c>
      <c r="AB21" s="103">
        <f t="shared" si="3"/>
        <v>1.0125999999999999</v>
      </c>
      <c r="AC21" s="104">
        <f t="shared" si="4"/>
        <v>0.98699999999999999</v>
      </c>
      <c r="AD21" s="104">
        <f t="shared" si="5"/>
        <v>0.99229999999999996</v>
      </c>
      <c r="AE21" s="105">
        <f t="shared" si="6"/>
        <v>0.96721321350977674</v>
      </c>
      <c r="AF21" s="106">
        <f t="shared" si="7"/>
        <v>0.81069999999999998</v>
      </c>
      <c r="AG21" s="107">
        <f t="shared" si="8"/>
        <v>0.77610000000000001</v>
      </c>
      <c r="AH21" s="107">
        <f t="shared" si="9"/>
        <v>0.80940000000000001</v>
      </c>
      <c r="AI21" s="105">
        <f t="shared" si="10"/>
        <v>0.77485548291599848</v>
      </c>
      <c r="AJ21" s="106">
        <f t="shared" si="11"/>
        <v>1.0185999999999999</v>
      </c>
      <c r="AK21" s="107">
        <f t="shared" si="12"/>
        <v>0.99329999999999996</v>
      </c>
      <c r="AL21" s="107">
        <f t="shared" si="13"/>
        <v>0.998</v>
      </c>
      <c r="AM21" s="105">
        <f t="shared" si="14"/>
        <v>0.97321166306695461</v>
      </c>
      <c r="AN21" s="106">
        <f t="shared" si="15"/>
        <v>1.1201000000000001</v>
      </c>
      <c r="AO21" s="107">
        <f t="shared" si="16"/>
        <v>1.1022000000000001</v>
      </c>
      <c r="AP21" s="107">
        <f t="shared" si="17"/>
        <v>1.0849</v>
      </c>
      <c r="AQ21" s="105">
        <f t="shared" si="18"/>
        <v>1.0675625212034641</v>
      </c>
      <c r="AR21" s="90" t="s">
        <v>2</v>
      </c>
      <c r="AS21" s="84" t="s">
        <v>1</v>
      </c>
    </row>
    <row r="22" spans="1:45" s="108" customFormat="1" ht="13.9" customHeight="1" x14ac:dyDescent="0.2">
      <c r="A22" s="84">
        <v>17</v>
      </c>
      <c r="B22" s="89" t="s">
        <v>105</v>
      </c>
      <c r="C22" s="86" t="s">
        <v>64</v>
      </c>
      <c r="D22" s="87" t="s">
        <v>56</v>
      </c>
      <c r="E22" s="131">
        <v>10886</v>
      </c>
      <c r="F22" s="85" t="s">
        <v>106</v>
      </c>
      <c r="G22" s="112" t="s">
        <v>107</v>
      </c>
      <c r="H22" s="90" t="s">
        <v>2</v>
      </c>
      <c r="I22" s="91" t="s">
        <v>1</v>
      </c>
      <c r="J22" s="133" t="str">
        <f t="shared" si="0"/>
        <v>18:10</v>
      </c>
      <c r="K22" s="93">
        <v>0.79526620370370371</v>
      </c>
      <c r="L22" s="94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0.83260000000000001</v>
      </c>
      <c r="M22" s="95">
        <f t="shared" si="1"/>
        <v>3.1906696759259286E-2</v>
      </c>
      <c r="N22" s="113">
        <f t="shared" si="2"/>
        <v>0.73913043478260865</v>
      </c>
      <c r="O22" s="97">
        <v>90590170</v>
      </c>
      <c r="P22" s="185">
        <v>1.044</v>
      </c>
      <c r="Q22" s="124">
        <v>0.83260000000000001</v>
      </c>
      <c r="R22" s="138">
        <v>1.0487</v>
      </c>
      <c r="S22" s="138">
        <v>1.1674</v>
      </c>
      <c r="T22" s="101">
        <v>1.0265</v>
      </c>
      <c r="U22" s="146">
        <v>0.83830000000000005</v>
      </c>
      <c r="V22" s="146">
        <v>1.0309999999999999</v>
      </c>
      <c r="W22" s="146">
        <v>1.1321000000000001</v>
      </c>
      <c r="X22" s="186">
        <v>0.98040000000000005</v>
      </c>
      <c r="Y22" s="186">
        <v>0.74250000000000005</v>
      </c>
      <c r="Z22" s="186">
        <v>0.9869</v>
      </c>
      <c r="AA22" s="186">
        <v>1.1216999999999999</v>
      </c>
      <c r="AB22" s="103">
        <f t="shared" si="3"/>
        <v>1.044</v>
      </c>
      <c r="AC22" s="104">
        <f t="shared" si="4"/>
        <v>0.98040000000000005</v>
      </c>
      <c r="AD22" s="104">
        <f t="shared" si="5"/>
        <v>1.0265</v>
      </c>
      <c r="AE22" s="105">
        <f t="shared" si="6"/>
        <v>0.96396609195402294</v>
      </c>
      <c r="AF22" s="106">
        <f t="shared" si="7"/>
        <v>0.83260000000000001</v>
      </c>
      <c r="AG22" s="107">
        <f t="shared" si="8"/>
        <v>0.74250000000000005</v>
      </c>
      <c r="AH22" s="107">
        <f t="shared" si="9"/>
        <v>0.83830000000000005</v>
      </c>
      <c r="AI22" s="105">
        <f t="shared" si="10"/>
        <v>0.7475831731924093</v>
      </c>
      <c r="AJ22" s="106">
        <f t="shared" si="11"/>
        <v>1.0487</v>
      </c>
      <c r="AK22" s="107">
        <f t="shared" si="12"/>
        <v>0.9869</v>
      </c>
      <c r="AL22" s="107">
        <f t="shared" si="13"/>
        <v>1.0309999999999999</v>
      </c>
      <c r="AM22" s="105">
        <f t="shared" si="14"/>
        <v>0.97024306283970618</v>
      </c>
      <c r="AN22" s="106">
        <f t="shared" si="15"/>
        <v>1.1674</v>
      </c>
      <c r="AO22" s="107">
        <f t="shared" si="16"/>
        <v>1.1216999999999999</v>
      </c>
      <c r="AP22" s="107">
        <f t="shared" si="17"/>
        <v>1.1321000000000001</v>
      </c>
      <c r="AQ22" s="105">
        <f t="shared" si="18"/>
        <v>1.0877818828165153</v>
      </c>
      <c r="AR22" s="90" t="s">
        <v>2</v>
      </c>
      <c r="AS22" s="84" t="s">
        <v>1</v>
      </c>
    </row>
    <row r="23" spans="1:45" s="108" customFormat="1" ht="12.75" customHeight="1" x14ac:dyDescent="0.2">
      <c r="A23" s="84">
        <v>18</v>
      </c>
      <c r="B23" s="85" t="s">
        <v>108</v>
      </c>
      <c r="C23" s="86" t="s">
        <v>55</v>
      </c>
      <c r="D23" s="87" t="s">
        <v>56</v>
      </c>
      <c r="E23" s="88">
        <v>11620</v>
      </c>
      <c r="F23" s="85" t="s">
        <v>109</v>
      </c>
      <c r="G23" s="140" t="s">
        <v>110</v>
      </c>
      <c r="H23" s="90" t="s">
        <v>2</v>
      </c>
      <c r="I23" s="91" t="s">
        <v>2</v>
      </c>
      <c r="J23" s="133" t="str">
        <f t="shared" si="0"/>
        <v>18:10</v>
      </c>
      <c r="K23" s="93">
        <v>0.80018518518518522</v>
      </c>
      <c r="L23" s="94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0.79159999999999997</v>
      </c>
      <c r="M23" s="95">
        <f t="shared" si="1"/>
        <v>3.4229370370370417E-2</v>
      </c>
      <c r="N23" s="96">
        <f t="shared" si="2"/>
        <v>0.78260869565217395</v>
      </c>
      <c r="O23" s="137">
        <v>97723926</v>
      </c>
      <c r="P23" s="123">
        <v>1.0892999999999999</v>
      </c>
      <c r="Q23" s="124">
        <v>0.85089999999999999</v>
      </c>
      <c r="R23" s="124">
        <v>1.0968</v>
      </c>
      <c r="S23" s="125">
        <v>1.2198</v>
      </c>
      <c r="T23" s="126">
        <v>1.0725</v>
      </c>
      <c r="U23" s="126">
        <v>0.85199999999999998</v>
      </c>
      <c r="V23" s="126">
        <v>1.08</v>
      </c>
      <c r="W23" s="126">
        <v>1.1872</v>
      </c>
      <c r="X23" s="127">
        <v>1.0437000000000001</v>
      </c>
      <c r="Y23" s="127">
        <v>0.79159999999999997</v>
      </c>
      <c r="Z23" s="127">
        <v>1.0510999999999999</v>
      </c>
      <c r="AA23" s="127">
        <v>1.1896</v>
      </c>
      <c r="AB23" s="103">
        <f t="shared" si="3"/>
        <v>1.0892999999999999</v>
      </c>
      <c r="AC23" s="104">
        <f t="shared" si="4"/>
        <v>1.0437000000000001</v>
      </c>
      <c r="AD23" s="104">
        <f t="shared" si="5"/>
        <v>1.0725</v>
      </c>
      <c r="AE23" s="105">
        <f t="shared" si="6"/>
        <v>1.0276032773340678</v>
      </c>
      <c r="AF23" s="106">
        <f t="shared" si="7"/>
        <v>0.85089999999999999</v>
      </c>
      <c r="AG23" s="107">
        <f t="shared" si="8"/>
        <v>0.79159999999999997</v>
      </c>
      <c r="AH23" s="107">
        <f t="shared" si="9"/>
        <v>0.85199999999999998</v>
      </c>
      <c r="AI23" s="105">
        <f t="shared" si="10"/>
        <v>0.79262333999294854</v>
      </c>
      <c r="AJ23" s="106">
        <f t="shared" si="11"/>
        <v>1.0968</v>
      </c>
      <c r="AK23" s="107">
        <f t="shared" si="12"/>
        <v>1.0510999999999999</v>
      </c>
      <c r="AL23" s="107">
        <f t="shared" si="13"/>
        <v>1.08</v>
      </c>
      <c r="AM23" s="105">
        <f t="shared" si="14"/>
        <v>1.0350000000000001</v>
      </c>
      <c r="AN23" s="106">
        <f t="shared" si="15"/>
        <v>1.2198</v>
      </c>
      <c r="AO23" s="107">
        <f t="shared" si="16"/>
        <v>1.1896</v>
      </c>
      <c r="AP23" s="107">
        <f t="shared" si="17"/>
        <v>1.1872</v>
      </c>
      <c r="AQ23" s="105">
        <f t="shared" si="18"/>
        <v>1.1578071159206427</v>
      </c>
      <c r="AR23" s="90" t="s">
        <v>2</v>
      </c>
      <c r="AS23" s="84" t="s">
        <v>1</v>
      </c>
    </row>
    <row r="24" spans="1:45" s="108" customFormat="1" ht="12.75" customHeight="1" x14ac:dyDescent="0.2">
      <c r="A24" s="84">
        <v>19</v>
      </c>
      <c r="B24" s="85" t="s">
        <v>111</v>
      </c>
      <c r="C24" s="86" t="s">
        <v>64</v>
      </c>
      <c r="D24" s="87" t="s">
        <v>56</v>
      </c>
      <c r="E24" s="88">
        <v>11722</v>
      </c>
      <c r="F24" s="85" t="s">
        <v>112</v>
      </c>
      <c r="G24" s="112" t="s">
        <v>113</v>
      </c>
      <c r="H24" s="90" t="s">
        <v>1</v>
      </c>
      <c r="I24" s="91" t="s">
        <v>2</v>
      </c>
      <c r="J24" s="133" t="str">
        <f t="shared" si="0"/>
        <v>18:10</v>
      </c>
      <c r="K24" s="151">
        <v>0.80285879629629631</v>
      </c>
      <c r="L24" s="94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0.74636169433593746</v>
      </c>
      <c r="M24" s="95">
        <f t="shared" si="1"/>
        <v>3.4268713442484562E-2</v>
      </c>
      <c r="N24" s="113">
        <f t="shared" si="2"/>
        <v>0.82608695652173914</v>
      </c>
      <c r="O24" s="97">
        <v>91357690</v>
      </c>
      <c r="P24" s="123">
        <v>1.0385</v>
      </c>
      <c r="Q24" s="124">
        <v>0.81920000000000004</v>
      </c>
      <c r="R24" s="124">
        <v>1.0468</v>
      </c>
      <c r="S24" s="125">
        <v>1.1506000000000001</v>
      </c>
      <c r="T24" s="126">
        <v>1.0287999999999999</v>
      </c>
      <c r="U24" s="126">
        <v>0.81850000000000001</v>
      </c>
      <c r="V24" s="126">
        <v>1.0373000000000001</v>
      </c>
      <c r="W24" s="126">
        <v>1.1325000000000001</v>
      </c>
      <c r="X24" s="127">
        <v>0.98729999999999996</v>
      </c>
      <c r="Y24" s="127">
        <v>0.747</v>
      </c>
      <c r="Z24" s="127">
        <v>0.99480000000000002</v>
      </c>
      <c r="AA24" s="127">
        <v>1.1248</v>
      </c>
      <c r="AB24" s="103">
        <f t="shared" si="3"/>
        <v>1.0385</v>
      </c>
      <c r="AC24" s="104">
        <f t="shared" si="4"/>
        <v>0.98729999999999996</v>
      </c>
      <c r="AD24" s="104">
        <f t="shared" si="5"/>
        <v>1.0287999999999999</v>
      </c>
      <c r="AE24" s="105">
        <f t="shared" si="6"/>
        <v>0.97807822821376977</v>
      </c>
      <c r="AF24" s="106">
        <f t="shared" si="7"/>
        <v>0.81920000000000004</v>
      </c>
      <c r="AG24" s="107">
        <f t="shared" si="8"/>
        <v>0.747</v>
      </c>
      <c r="AH24" s="107">
        <f t="shared" si="9"/>
        <v>0.81850000000000001</v>
      </c>
      <c r="AI24" s="105">
        <f t="shared" si="10"/>
        <v>0.74636169433593746</v>
      </c>
      <c r="AJ24" s="106">
        <f t="shared" si="11"/>
        <v>1.0468</v>
      </c>
      <c r="AK24" s="107">
        <f t="shared" si="12"/>
        <v>0.99480000000000002</v>
      </c>
      <c r="AL24" s="107">
        <f t="shared" si="13"/>
        <v>1.0373000000000001</v>
      </c>
      <c r="AM24" s="105">
        <f t="shared" si="14"/>
        <v>0.98577191440580836</v>
      </c>
      <c r="AN24" s="106">
        <f t="shared" si="15"/>
        <v>1.1506000000000001</v>
      </c>
      <c r="AO24" s="107">
        <f t="shared" si="16"/>
        <v>1.1248</v>
      </c>
      <c r="AP24" s="107">
        <f t="shared" si="17"/>
        <v>1.1325000000000001</v>
      </c>
      <c r="AQ24" s="105">
        <f t="shared" si="18"/>
        <v>1.1071058578133148</v>
      </c>
      <c r="AR24" s="90" t="s">
        <v>1</v>
      </c>
      <c r="AS24" s="84" t="s">
        <v>2</v>
      </c>
    </row>
    <row r="25" spans="1:45" s="108" customFormat="1" ht="12.75" customHeight="1" x14ac:dyDescent="0.25">
      <c r="A25" s="84">
        <v>20</v>
      </c>
      <c r="B25" s="85" t="s">
        <v>114</v>
      </c>
      <c r="C25" s="86" t="s">
        <v>55</v>
      </c>
      <c r="D25" s="87" t="s">
        <v>56</v>
      </c>
      <c r="E25" s="88">
        <v>175</v>
      </c>
      <c r="F25" s="85" t="s">
        <v>115</v>
      </c>
      <c r="G25" s="112" t="s">
        <v>116</v>
      </c>
      <c r="H25" s="90" t="s">
        <v>2</v>
      </c>
      <c r="I25" s="91" t="s">
        <v>1</v>
      </c>
      <c r="J25" s="133" t="str">
        <f t="shared" si="0"/>
        <v>18:10</v>
      </c>
      <c r="K25" s="93">
        <v>0.79740740740740745</v>
      </c>
      <c r="L25" s="94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0.89410000000000001</v>
      </c>
      <c r="M25" s="95">
        <f t="shared" si="1"/>
        <v>3.617793518518525E-2</v>
      </c>
      <c r="N25" s="96">
        <f t="shared" si="2"/>
        <v>0.86956521739130432</v>
      </c>
      <c r="O25" s="141">
        <v>91841249</v>
      </c>
      <c r="P25" s="187">
        <v>1.1032</v>
      </c>
      <c r="Q25" s="124">
        <v>0.89410000000000001</v>
      </c>
      <c r="R25" s="188">
        <v>1.1043000000000001</v>
      </c>
      <c r="S25" s="188">
        <v>1.2392000000000001</v>
      </c>
      <c r="T25" s="189">
        <v>1.0524</v>
      </c>
      <c r="U25" s="101">
        <v>0.87919999999999998</v>
      </c>
      <c r="V25" s="101">
        <v>1.0537000000000001</v>
      </c>
      <c r="W25" s="101">
        <v>1.1551</v>
      </c>
      <c r="X25" s="102">
        <v>1.0525</v>
      </c>
      <c r="Y25" s="102">
        <v>0.80020000000000002</v>
      </c>
      <c r="Z25" s="102">
        <v>1.0569999999999999</v>
      </c>
      <c r="AA25" s="102">
        <v>1.2161999999999999</v>
      </c>
      <c r="AB25" s="103">
        <f t="shared" si="3"/>
        <v>1.1032</v>
      </c>
      <c r="AC25" s="104">
        <f t="shared" si="4"/>
        <v>1.0525</v>
      </c>
      <c r="AD25" s="104">
        <f t="shared" si="5"/>
        <v>1.0524</v>
      </c>
      <c r="AE25" s="105">
        <f t="shared" si="6"/>
        <v>1.0040346265409716</v>
      </c>
      <c r="AF25" s="106">
        <f t="shared" si="7"/>
        <v>0.89410000000000001</v>
      </c>
      <c r="AG25" s="107">
        <f t="shared" si="8"/>
        <v>0.80020000000000002</v>
      </c>
      <c r="AH25" s="107">
        <f t="shared" si="9"/>
        <v>0.87919999999999998</v>
      </c>
      <c r="AI25" s="105">
        <f t="shared" si="10"/>
        <v>0.78686482496365062</v>
      </c>
      <c r="AJ25" s="106">
        <f t="shared" si="11"/>
        <v>1.1043000000000001</v>
      </c>
      <c r="AK25" s="107">
        <f t="shared" si="12"/>
        <v>1.0569999999999999</v>
      </c>
      <c r="AL25" s="107">
        <f t="shared" si="13"/>
        <v>1.0537000000000001</v>
      </c>
      <c r="AM25" s="105">
        <f t="shared" si="14"/>
        <v>1.0085673277189169</v>
      </c>
      <c r="AN25" s="106">
        <f t="shared" si="15"/>
        <v>1.2392000000000001</v>
      </c>
      <c r="AO25" s="107">
        <f t="shared" si="16"/>
        <v>1.2161999999999999</v>
      </c>
      <c r="AP25" s="107">
        <f t="shared" si="17"/>
        <v>1.1551</v>
      </c>
      <c r="AQ25" s="105">
        <f t="shared" si="18"/>
        <v>1.1336609264041315</v>
      </c>
      <c r="AR25" s="90" t="s">
        <v>2</v>
      </c>
      <c r="AS25" s="84" t="s">
        <v>1</v>
      </c>
    </row>
    <row r="26" spans="1:45" s="108" customFormat="1" ht="12.75" customHeight="1" x14ac:dyDescent="0.2">
      <c r="A26" s="84">
        <v>21</v>
      </c>
      <c r="B26" s="169" t="s">
        <v>117</v>
      </c>
      <c r="C26" s="170" t="s">
        <v>55</v>
      </c>
      <c r="D26" s="171" t="s">
        <v>56</v>
      </c>
      <c r="E26" s="88">
        <v>15080</v>
      </c>
      <c r="F26" s="169" t="s">
        <v>118</v>
      </c>
      <c r="G26" s="173" t="s">
        <v>119</v>
      </c>
      <c r="H26" s="90" t="s">
        <v>1</v>
      </c>
      <c r="I26" s="91" t="s">
        <v>2</v>
      </c>
      <c r="J26" s="133" t="str">
        <f t="shared" si="0"/>
        <v>18:10</v>
      </c>
      <c r="K26" s="182">
        <v>0.80524305555555553</v>
      </c>
      <c r="L26" s="175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0.75458102013746531</v>
      </c>
      <c r="M26" s="95">
        <f t="shared" si="1"/>
        <v>3.6445215243444941E-2</v>
      </c>
      <c r="N26" s="176">
        <f t="shared" si="2"/>
        <v>0.91304347826086951</v>
      </c>
      <c r="O26" s="177">
        <v>93458224</v>
      </c>
      <c r="P26" s="178">
        <v>1.0694999999999999</v>
      </c>
      <c r="Q26" s="124">
        <v>0.82930000000000004</v>
      </c>
      <c r="R26" s="179">
        <v>1.0774999999999999</v>
      </c>
      <c r="S26" s="179">
        <v>1.2</v>
      </c>
      <c r="T26" s="180">
        <v>1.0528999999999999</v>
      </c>
      <c r="U26" s="126">
        <v>0.8306</v>
      </c>
      <c r="V26" s="126">
        <v>1.0611999999999999</v>
      </c>
      <c r="W26" s="126">
        <v>1.1672</v>
      </c>
      <c r="X26" s="181">
        <v>1.0147999999999999</v>
      </c>
      <c r="Y26" s="181">
        <v>0.75339999999999996</v>
      </c>
      <c r="Z26" s="181">
        <v>1.0226</v>
      </c>
      <c r="AA26" s="181">
        <v>1.1708000000000001</v>
      </c>
      <c r="AB26" s="116">
        <f t="shared" si="3"/>
        <v>1.0694999999999999</v>
      </c>
      <c r="AC26" s="117">
        <f t="shared" si="4"/>
        <v>1.0147999999999999</v>
      </c>
      <c r="AD26" s="117">
        <f t="shared" si="5"/>
        <v>1.0528999999999999</v>
      </c>
      <c r="AE26" s="118">
        <f t="shared" si="6"/>
        <v>0.99904901355773723</v>
      </c>
      <c r="AF26" s="119">
        <f t="shared" si="7"/>
        <v>0.82930000000000004</v>
      </c>
      <c r="AG26" s="120">
        <f t="shared" si="8"/>
        <v>0.75339999999999996</v>
      </c>
      <c r="AH26" s="120">
        <f t="shared" si="9"/>
        <v>0.8306</v>
      </c>
      <c r="AI26" s="118">
        <f t="shared" si="10"/>
        <v>0.75458102013746531</v>
      </c>
      <c r="AJ26" s="119">
        <f t="shared" si="11"/>
        <v>1.0774999999999999</v>
      </c>
      <c r="AK26" s="120">
        <f t="shared" si="12"/>
        <v>1.0226</v>
      </c>
      <c r="AL26" s="120">
        <f t="shared" si="13"/>
        <v>1.0611999999999999</v>
      </c>
      <c r="AM26" s="118">
        <f t="shared" si="14"/>
        <v>1.007130505800464</v>
      </c>
      <c r="AN26" s="119">
        <f t="shared" si="15"/>
        <v>1.2</v>
      </c>
      <c r="AO26" s="120">
        <f t="shared" si="16"/>
        <v>1.1708000000000001</v>
      </c>
      <c r="AP26" s="120">
        <f t="shared" si="17"/>
        <v>1.1672</v>
      </c>
      <c r="AQ26" s="118">
        <f t="shared" si="18"/>
        <v>1.1387981333333335</v>
      </c>
      <c r="AR26" s="90" t="s">
        <v>1</v>
      </c>
      <c r="AS26" s="84" t="s">
        <v>2</v>
      </c>
    </row>
    <row r="27" spans="1:45" s="108" customFormat="1" ht="12.75" customHeight="1" x14ac:dyDescent="0.2">
      <c r="A27" s="84">
        <v>22</v>
      </c>
      <c r="B27" s="85" t="s">
        <v>120</v>
      </c>
      <c r="C27" s="86" t="s">
        <v>121</v>
      </c>
      <c r="D27" s="87" t="s">
        <v>56</v>
      </c>
      <c r="E27" s="88">
        <v>16120</v>
      </c>
      <c r="F27" s="85" t="s">
        <v>122</v>
      </c>
      <c r="G27" s="140" t="s">
        <v>123</v>
      </c>
      <c r="H27" s="90" t="s">
        <v>1</v>
      </c>
      <c r="I27" s="91" t="s">
        <v>2</v>
      </c>
      <c r="J27" s="133" t="str">
        <f t="shared" si="0"/>
        <v>18:10</v>
      </c>
      <c r="K27" s="93">
        <v>0.80579861111111106</v>
      </c>
      <c r="L27" s="94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0.76903222771112689</v>
      </c>
      <c r="M27" s="95">
        <f t="shared" si="1"/>
        <v>3.7570428624637324E-2</v>
      </c>
      <c r="N27" s="96">
        <f t="shared" si="2"/>
        <v>0.95652173913043481</v>
      </c>
      <c r="O27" s="137">
        <v>45204234</v>
      </c>
      <c r="P27" s="123">
        <v>1.0815999999999999</v>
      </c>
      <c r="Q27" s="124">
        <v>0.85019999999999996</v>
      </c>
      <c r="R27" s="124">
        <v>1.0876999999999999</v>
      </c>
      <c r="S27" s="125">
        <v>1.2134</v>
      </c>
      <c r="T27" s="126">
        <v>1.0686</v>
      </c>
      <c r="U27" s="126">
        <v>0.85580000000000001</v>
      </c>
      <c r="V27" s="126">
        <v>1.0750999999999999</v>
      </c>
      <c r="W27" s="126">
        <v>1.1830000000000001</v>
      </c>
      <c r="X27" s="135">
        <v>1.0185</v>
      </c>
      <c r="Y27" s="135">
        <v>0.76400000000000001</v>
      </c>
      <c r="Z27" s="135">
        <v>1.0250999999999999</v>
      </c>
      <c r="AA27" s="135">
        <v>1.1729000000000001</v>
      </c>
      <c r="AB27" s="103">
        <f t="shared" si="3"/>
        <v>1.0815999999999999</v>
      </c>
      <c r="AC27" s="104">
        <f t="shared" si="4"/>
        <v>1.0185</v>
      </c>
      <c r="AD27" s="104">
        <f t="shared" si="5"/>
        <v>1.0686</v>
      </c>
      <c r="AE27" s="105">
        <f t="shared" si="6"/>
        <v>1.0062584134615384</v>
      </c>
      <c r="AF27" s="106">
        <f t="shared" si="7"/>
        <v>0.85019999999999996</v>
      </c>
      <c r="AG27" s="107">
        <f t="shared" si="8"/>
        <v>0.76400000000000001</v>
      </c>
      <c r="AH27" s="107">
        <f t="shared" si="9"/>
        <v>0.85580000000000001</v>
      </c>
      <c r="AI27" s="105">
        <f t="shared" si="10"/>
        <v>0.76903222771112689</v>
      </c>
      <c r="AJ27" s="106">
        <f t="shared" si="11"/>
        <v>1.0876999999999999</v>
      </c>
      <c r="AK27" s="107">
        <f t="shared" si="12"/>
        <v>1.0250999999999999</v>
      </c>
      <c r="AL27" s="107">
        <f t="shared" si="13"/>
        <v>1.0750999999999999</v>
      </c>
      <c r="AM27" s="105">
        <f t="shared" si="14"/>
        <v>1.0132251631883791</v>
      </c>
      <c r="AN27" s="106">
        <f t="shared" si="15"/>
        <v>1.2134</v>
      </c>
      <c r="AO27" s="107">
        <f t="shared" si="16"/>
        <v>1.1729000000000001</v>
      </c>
      <c r="AP27" s="107">
        <f t="shared" si="17"/>
        <v>1.1830000000000001</v>
      </c>
      <c r="AQ27" s="105">
        <f t="shared" si="18"/>
        <v>1.1435146695236527</v>
      </c>
      <c r="AR27" s="90" t="s">
        <v>2</v>
      </c>
      <c r="AS27" s="84" t="s">
        <v>2</v>
      </c>
    </row>
    <row r="28" spans="1:45" s="108" customFormat="1" ht="12.75" customHeight="1" x14ac:dyDescent="0.2">
      <c r="A28" s="84">
        <v>23</v>
      </c>
      <c r="B28" s="169" t="s">
        <v>124</v>
      </c>
      <c r="C28" s="170" t="s">
        <v>64</v>
      </c>
      <c r="D28" s="171" t="s">
        <v>56</v>
      </c>
      <c r="E28" s="172">
        <v>17000</v>
      </c>
      <c r="F28" s="169" t="s">
        <v>125</v>
      </c>
      <c r="G28" s="190" t="s">
        <v>126</v>
      </c>
      <c r="H28" s="90" t="s">
        <v>1</v>
      </c>
      <c r="I28" s="91" t="s">
        <v>1</v>
      </c>
      <c r="J28" s="92" t="str">
        <f t="shared" si="0"/>
        <v>18:00</v>
      </c>
      <c r="K28" s="182">
        <v>0.80942129629629633</v>
      </c>
      <c r="L28" s="175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0.73029999999999995</v>
      </c>
      <c r="M28" s="95">
        <f t="shared" si="1"/>
        <v>4.3395372685185209E-2</v>
      </c>
      <c r="N28" s="176">
        <f t="shared" si="2"/>
        <v>1</v>
      </c>
      <c r="O28" s="177">
        <v>48211507</v>
      </c>
      <c r="P28" s="178">
        <v>0.94750000000000001</v>
      </c>
      <c r="Q28" s="124">
        <v>0.7268</v>
      </c>
      <c r="R28" s="179">
        <v>0.95330000000000004</v>
      </c>
      <c r="S28" s="179">
        <v>1.0762</v>
      </c>
      <c r="T28" s="180">
        <v>0.9395</v>
      </c>
      <c r="U28" s="180">
        <v>0.73029999999999995</v>
      </c>
      <c r="V28" s="180">
        <v>0.94699999999999995</v>
      </c>
      <c r="W28" s="180">
        <v>1.0483</v>
      </c>
      <c r="X28" s="181">
        <v>0.9</v>
      </c>
      <c r="Y28" s="181">
        <v>0.66220000000000001</v>
      </c>
      <c r="Z28" s="181">
        <v>0.90610000000000002</v>
      </c>
      <c r="AA28" s="181">
        <v>1.0479000000000001</v>
      </c>
      <c r="AB28" s="116">
        <f t="shared" si="3"/>
        <v>0.94750000000000001</v>
      </c>
      <c r="AC28" s="117">
        <f t="shared" si="4"/>
        <v>0.9</v>
      </c>
      <c r="AD28" s="117">
        <f t="shared" si="5"/>
        <v>0.9395</v>
      </c>
      <c r="AE28" s="118">
        <f t="shared" si="6"/>
        <v>0.89240105540897097</v>
      </c>
      <c r="AF28" s="119">
        <f t="shared" si="7"/>
        <v>0.7268</v>
      </c>
      <c r="AG28" s="120">
        <f t="shared" si="8"/>
        <v>0.66220000000000001</v>
      </c>
      <c r="AH28" s="120">
        <f t="shared" si="9"/>
        <v>0.73029999999999995</v>
      </c>
      <c r="AI28" s="118">
        <f t="shared" si="10"/>
        <v>0.66538891029168956</v>
      </c>
      <c r="AJ28" s="119">
        <f t="shared" si="11"/>
        <v>0.95330000000000004</v>
      </c>
      <c r="AK28" s="120">
        <f t="shared" si="12"/>
        <v>0.90610000000000002</v>
      </c>
      <c r="AL28" s="120">
        <f t="shared" si="13"/>
        <v>0.94699999999999995</v>
      </c>
      <c r="AM28" s="118">
        <f t="shared" si="14"/>
        <v>0.90011192699045417</v>
      </c>
      <c r="AN28" s="119">
        <f t="shared" si="15"/>
        <v>1.0762</v>
      </c>
      <c r="AO28" s="120">
        <f t="shared" si="16"/>
        <v>1.0479000000000001</v>
      </c>
      <c r="AP28" s="120">
        <f t="shared" si="17"/>
        <v>1.0483</v>
      </c>
      <c r="AQ28" s="118">
        <f t="shared" si="18"/>
        <v>1.0207336647463296</v>
      </c>
      <c r="AR28" s="90" t="s">
        <v>1</v>
      </c>
      <c r="AS28" s="84" t="s">
        <v>1</v>
      </c>
    </row>
    <row r="29" spans="1:45" s="83" customFormat="1" ht="12.75" customHeight="1" x14ac:dyDescent="0.25">
      <c r="A29" s="84">
        <v>24</v>
      </c>
      <c r="B29" s="191"/>
      <c r="C29" s="129"/>
      <c r="D29" s="130"/>
      <c r="E29" s="131"/>
      <c r="F29" s="128"/>
      <c r="G29" s="192"/>
      <c r="H29" s="90"/>
      <c r="I29" s="91"/>
      <c r="J29" s="92"/>
      <c r="K29" s="160"/>
      <c r="L29" s="193"/>
      <c r="M29" s="95"/>
      <c r="N29" s="113"/>
      <c r="O29" s="152"/>
      <c r="P29" s="194"/>
      <c r="Q29" s="115"/>
      <c r="R29" s="99"/>
      <c r="S29" s="195"/>
      <c r="T29" s="196"/>
      <c r="U29" s="196"/>
      <c r="V29" s="196"/>
      <c r="W29" s="196"/>
      <c r="X29" s="197"/>
      <c r="Y29" s="197"/>
      <c r="Z29" s="197"/>
      <c r="AA29" s="197"/>
      <c r="AB29" s="103"/>
      <c r="AC29" s="104"/>
      <c r="AD29" s="104"/>
      <c r="AE29" s="105"/>
      <c r="AF29" s="106"/>
      <c r="AG29" s="107"/>
      <c r="AH29" s="107"/>
      <c r="AI29" s="105"/>
      <c r="AJ29" s="106"/>
      <c r="AK29" s="107"/>
      <c r="AL29" s="107"/>
      <c r="AM29" s="105"/>
      <c r="AN29" s="106"/>
      <c r="AO29" s="107"/>
      <c r="AP29" s="107"/>
      <c r="AQ29" s="105"/>
      <c r="AR29" s="90"/>
      <c r="AS29" s="84"/>
    </row>
  </sheetData>
  <autoFilter ref="A5:AS29" xr:uid="{63CC3BBF-B5BE-41AA-970B-20BF7157863F}">
    <sortState xmlns:xlrd2="http://schemas.microsoft.com/office/spreadsheetml/2017/richdata2" ref="A6:AS29">
      <sortCondition ref="M5:M29"/>
    </sortState>
  </autoFilter>
  <mergeCells count="4">
    <mergeCell ref="AF3:AI3"/>
    <mergeCell ref="AJ3:AM3"/>
    <mergeCell ref="AN3:AQ3"/>
    <mergeCell ref="D4:E4"/>
  </mergeCells>
  <conditionalFormatting sqref="H6:I29">
    <cfRule type="expression" dxfId="0" priority="1">
      <formula>H6&lt;&gt;AR6</formula>
    </cfRule>
  </conditionalFormatting>
  <dataValidations count="2">
    <dataValidation type="list" allowBlank="1" sqref="H6:I29 AR6:AS29" xr:uid="{07D0DC17-AF71-41C3-9210-288583627134}">
      <formula1>$AF$1:$AG$1</formula1>
    </dataValidation>
    <dataValidation type="list" allowBlank="1" showInputMessage="1" prompt="Click and enter a value from range '2016'!AC2:AE2" sqref="E3" xr:uid="{4355632E-F12B-4A18-A070-E8081DB8C9C1}">
      <formula1>$AF$2:$AH$2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CE9B-9577-44E6-988D-4412BC04C06A}">
  <dimension ref="A1:AJ51"/>
  <sheetViews>
    <sheetView topLeftCell="A19" zoomScaleNormal="100" workbookViewId="0">
      <selection activeCell="A4" sqref="A4:AJ48"/>
    </sheetView>
  </sheetViews>
  <sheetFormatPr baseColWidth="10" defaultColWidth="15.140625" defaultRowHeight="15" customHeight="1" outlineLevelCol="1" x14ac:dyDescent="0.25"/>
  <cols>
    <col min="1" max="1" width="5" style="207" customWidth="1"/>
    <col min="2" max="2" width="20.7109375" style="207" customWidth="1"/>
    <col min="3" max="5" width="11.140625" style="207" customWidth="1"/>
    <col min="6" max="6" width="19.140625" style="207" customWidth="1"/>
    <col min="7" max="7" width="19.28515625" style="207" bestFit="1" customWidth="1"/>
    <col min="8" max="8" width="11" style="207" customWidth="1"/>
    <col min="9" max="9" width="6.28515625" style="207" customWidth="1" outlineLevel="1"/>
    <col min="10" max="10" width="5.85546875" style="207" customWidth="1" outlineLevel="1"/>
    <col min="11" max="13" width="5.5703125" style="207" customWidth="1" outlineLevel="1"/>
    <col min="14" max="14" width="6.85546875" style="207" customWidth="1" outlineLevel="1"/>
    <col min="15" max="20" width="5.5703125" style="207" customWidth="1" outlineLevel="1"/>
    <col min="21" max="21" width="5.85546875" style="207" customWidth="1" outlineLevel="1"/>
    <col min="22" max="23" width="5.5703125" style="207" customWidth="1" outlineLevel="1"/>
    <col min="24" max="24" width="7.140625" style="207" customWidth="1" outlineLevel="1"/>
    <col min="25" max="25" width="5.5703125" style="207" customWidth="1" outlineLevel="1"/>
    <col min="26" max="26" width="7" style="207" customWidth="1" outlineLevel="1"/>
    <col min="27" max="27" width="3.42578125" style="207" customWidth="1"/>
    <col min="28" max="29" width="5.5703125" style="207" customWidth="1"/>
    <col min="30" max="30" width="6.42578125" style="207" bestFit="1" customWidth="1"/>
    <col min="31" max="35" width="5.5703125" style="207" customWidth="1"/>
    <col min="36" max="36" width="8.140625" style="207" customWidth="1"/>
    <col min="37" max="16384" width="15.140625" style="207"/>
  </cols>
  <sheetData>
    <row r="1" spans="1:36" ht="18.75" customHeight="1" x14ac:dyDescent="0.3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1"/>
      <c r="K1" s="202"/>
      <c r="L1" s="202"/>
      <c r="M1" s="202"/>
      <c r="N1" s="202"/>
      <c r="O1" s="202"/>
      <c r="P1" s="202"/>
      <c r="Q1" s="202"/>
      <c r="R1" s="202"/>
      <c r="S1" s="202"/>
      <c r="T1" s="203"/>
      <c r="U1" s="200"/>
      <c r="V1" s="204"/>
      <c r="W1" s="204"/>
      <c r="X1" s="204"/>
      <c r="Y1" s="204"/>
      <c r="Z1" s="205"/>
      <c r="AA1" s="206"/>
      <c r="AB1" s="206"/>
      <c r="AC1" s="206"/>
      <c r="AD1" s="206"/>
    </row>
    <row r="2" spans="1:36" ht="12.75" customHeight="1" x14ac:dyDescent="0.25">
      <c r="A2" s="208" t="s">
        <v>127</v>
      </c>
      <c r="B2" s="209"/>
      <c r="C2" s="210"/>
      <c r="D2" s="210"/>
      <c r="E2" s="210"/>
      <c r="F2" s="209"/>
      <c r="G2" s="210"/>
      <c r="H2" s="209"/>
      <c r="I2" s="210"/>
      <c r="J2" s="211"/>
      <c r="K2" s="212"/>
      <c r="L2" s="212"/>
      <c r="N2" s="212"/>
      <c r="O2" s="212"/>
      <c r="P2" s="212"/>
      <c r="Q2" s="213" t="s">
        <v>128</v>
      </c>
      <c r="R2" s="212"/>
      <c r="S2" s="212"/>
      <c r="T2" s="214"/>
      <c r="U2" s="210"/>
      <c r="V2" s="215"/>
      <c r="W2" s="215"/>
      <c r="X2" s="215"/>
      <c r="Y2" s="215"/>
      <c r="Z2" s="205"/>
      <c r="AA2" s="216"/>
      <c r="AB2" s="216"/>
      <c r="AC2" s="216"/>
      <c r="AD2" s="216"/>
      <c r="AE2" s="217" t="s">
        <v>129</v>
      </c>
    </row>
    <row r="3" spans="1:36" ht="13.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  <c r="J3" s="219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5"/>
      <c r="W3" s="215"/>
      <c r="X3" s="215"/>
      <c r="Y3" s="215"/>
      <c r="Z3" s="205"/>
      <c r="AA3" s="216"/>
      <c r="AB3" s="216"/>
      <c r="AC3" s="216"/>
      <c r="AD3" s="216"/>
    </row>
    <row r="4" spans="1:36" ht="13.5" customHeight="1" x14ac:dyDescent="0.25">
      <c r="A4" s="220" t="s">
        <v>130</v>
      </c>
      <c r="B4" s="220" t="s">
        <v>23</v>
      </c>
      <c r="C4" s="220" t="s">
        <v>24</v>
      </c>
      <c r="D4" s="261" t="s">
        <v>25</v>
      </c>
      <c r="E4" s="262"/>
      <c r="F4" s="220" t="s">
        <v>26</v>
      </c>
      <c r="G4" s="220" t="s">
        <v>27</v>
      </c>
      <c r="H4" s="220" t="s">
        <v>131</v>
      </c>
      <c r="I4" s="221" t="s">
        <v>132</v>
      </c>
      <c r="J4" s="221" t="s">
        <v>133</v>
      </c>
      <c r="K4" s="221" t="s">
        <v>134</v>
      </c>
      <c r="L4" s="221" t="s">
        <v>135</v>
      </c>
      <c r="M4" s="222" t="s">
        <v>136</v>
      </c>
      <c r="N4" s="221" t="s">
        <v>137</v>
      </c>
      <c r="O4" s="221" t="s">
        <v>138</v>
      </c>
      <c r="P4" s="221" t="s">
        <v>139</v>
      </c>
      <c r="Q4" s="223"/>
      <c r="R4" s="221" t="s">
        <v>140</v>
      </c>
      <c r="S4" s="221" t="s">
        <v>141</v>
      </c>
      <c r="T4" s="221" t="s">
        <v>142</v>
      </c>
      <c r="U4" s="224" t="s">
        <v>143</v>
      </c>
      <c r="V4" s="225" t="s">
        <v>144</v>
      </c>
      <c r="W4" s="221" t="s">
        <v>145</v>
      </c>
      <c r="X4" s="225" t="s">
        <v>146</v>
      </c>
      <c r="Y4" s="225" t="s">
        <v>147</v>
      </c>
      <c r="Z4" s="225" t="s">
        <v>148</v>
      </c>
      <c r="AA4" s="216"/>
      <c r="AB4" s="226">
        <v>1</v>
      </c>
      <c r="AC4" s="226">
        <v>2</v>
      </c>
      <c r="AD4" s="226">
        <v>3</v>
      </c>
      <c r="AE4" s="226">
        <v>4</v>
      </c>
      <c r="AF4" s="226">
        <v>5</v>
      </c>
      <c r="AG4" s="226">
        <v>6</v>
      </c>
      <c r="AH4" s="226">
        <v>7</v>
      </c>
      <c r="AI4" s="226">
        <v>8</v>
      </c>
      <c r="AJ4" s="227" t="s">
        <v>148</v>
      </c>
    </row>
    <row r="5" spans="1:36" ht="13.5" customHeight="1" x14ac:dyDescent="0.25">
      <c r="A5" s="220"/>
      <c r="B5" s="228"/>
      <c r="C5" s="228"/>
      <c r="D5" s="228"/>
      <c r="E5" s="228"/>
      <c r="F5" s="228"/>
      <c r="G5" s="228"/>
      <c r="H5" s="228"/>
      <c r="I5" s="221"/>
      <c r="J5" s="221"/>
      <c r="K5" s="221"/>
      <c r="L5" s="229"/>
      <c r="M5" s="225"/>
      <c r="N5" s="221"/>
      <c r="O5" s="221"/>
      <c r="P5" s="221"/>
      <c r="Q5" s="223"/>
      <c r="R5" s="221"/>
      <c r="S5" s="221"/>
      <c r="T5" s="221"/>
      <c r="U5" s="224"/>
      <c r="V5" s="225"/>
      <c r="W5" s="221"/>
      <c r="X5" s="225"/>
      <c r="Y5" s="225"/>
      <c r="Z5" s="225"/>
      <c r="AA5" s="216"/>
      <c r="AB5" s="230"/>
      <c r="AC5" s="230"/>
      <c r="AD5" s="230"/>
      <c r="AE5" s="230"/>
      <c r="AF5" s="230"/>
      <c r="AG5" s="230"/>
      <c r="AH5" s="230"/>
      <c r="AI5" s="230"/>
      <c r="AJ5" s="231"/>
    </row>
    <row r="6" spans="1:36" s="215" customFormat="1" ht="13.35" customHeight="1" x14ac:dyDescent="0.2">
      <c r="A6" s="230">
        <v>1</v>
      </c>
      <c r="B6" s="128" t="s">
        <v>54</v>
      </c>
      <c r="C6" s="129" t="s">
        <v>55</v>
      </c>
      <c r="D6" s="130" t="s">
        <v>56</v>
      </c>
      <c r="E6" s="131">
        <v>70</v>
      </c>
      <c r="F6" s="232" t="s">
        <v>57</v>
      </c>
      <c r="G6" s="129" t="s">
        <v>58</v>
      </c>
      <c r="H6" s="92" t="s">
        <v>149</v>
      </c>
      <c r="I6" s="233">
        <f>IF(ISNA(VLOOKUP($E6,[1]Vår_1!$E$6:$N$50, 10, FALSE)) = TRUE, 1.5, VLOOKUP($E6,[1]Vår_1!$E$6:$N$50, 10, FALSE))</f>
        <v>0.10526315789473684</v>
      </c>
      <c r="J6" s="233">
        <f>IF(ISNA(VLOOKUP($E6,[1]Vår_2!$E$6:$N$50, 10, FALSE)) = TRUE, 1.5, VLOOKUP($E6,[1]Vår_2!$E$6:$N$50, 10, FALSE))</f>
        <v>1.5</v>
      </c>
      <c r="K6" s="233">
        <f>IF(ISNA(VLOOKUP($E6,[1]Vår_3!$E$6:$N$50, 10, FALSE)) = TRUE, 1.5, VLOOKUP($E6,[1]Vår_3!$E$6:$N$50, 10, FALSE))</f>
        <v>1</v>
      </c>
      <c r="L6" s="233">
        <f>IF(ISNA(VLOOKUP($E6,[1]Vår_4!$E$6:$N$48, 10, FALSE)) = TRUE, 1.5, VLOOKUP($E6,[1]Vår_4!$E$6:$N$48, 10, FALSE))</f>
        <v>0.29411764705882354</v>
      </c>
      <c r="M6" s="233">
        <v>1.5</v>
      </c>
      <c r="N6" s="233">
        <f>IF(ISNA(VLOOKUP($E6,[1]Vår_6!$E$6:$N$45, 10, FALSE)) = TRUE, 1.5, VLOOKUP($E6,[1]Vår_6!$E$6:$N$45, 10, FALSE))</f>
        <v>0.33333333333333331</v>
      </c>
      <c r="O6" s="233">
        <f>IF(ISNA(VLOOKUP($E6,[1]Vår_7!$E$6:$N$23, 10, FALSE)) = TRUE, 1.5, VLOOKUP($E6,[1]Vår_7!$E$6:$N$23, 10, FALSE))</f>
        <v>6.6666666666666666E-2</v>
      </c>
      <c r="P6" s="233">
        <f>IF(ISNA(VLOOKUP($E6,[1]Vår_8!$E$6:$N$41, 10, FALSE)) = TRUE, 1.5, VLOOKUP($E6,[1]Vår_8!$E$6:$N$41, 10, FALSE))</f>
        <v>0.1</v>
      </c>
      <c r="Q6" s="234"/>
      <c r="R6" s="233">
        <f>IF(ISNA(VLOOKUP($E6,[1]Høst_1!$E$6:$N$25, 10, FALSE)) = TRUE, 1.5, VLOOKUP($E6,[1]Høst_1!$E$6:$N$25, 10, FALSE))</f>
        <v>4.3478260869565216E-2</v>
      </c>
      <c r="S6" s="233">
        <f>IF(ISNA(VLOOKUP($E6,[1]Høst_2!$E$6:$N$50, 10, FALSE)) = TRUE, 1.5, VLOOKUP($E6,[1]Høst_2!$E$6:$N$50, 10, FALSE))</f>
        <v>7.6923076923076927E-2</v>
      </c>
      <c r="T6" s="233">
        <f>IF(ISNA(VLOOKUP($E6,[1]Høst_3!$E$6:$N$38, 10, FALSE)) = TRUE, 1.5, VLOOKUP($E6,[1]Høst_3!$E$6:$N$38, 10, FALSE))</f>
        <v>1.5</v>
      </c>
      <c r="U6" s="233">
        <f>IF(ISNA(VLOOKUP($E6,[1]Høst_4!$E$6:$N$50, 10, FALSE)) = TRUE, 1.5, VLOOKUP($E6,[1]Høst_4!$E$6:$N$50, 10, FALSE))</f>
        <v>1.5</v>
      </c>
      <c r="V6" s="233">
        <f>IF(ISNA(VLOOKUP($E6,[1]Høst_5!$E$6:$N$50, 10, FALSE)) = TRUE, 1.5, VLOOKUP($E6,[1]Høst_5!$E$6:$N$50, 10, FALSE))</f>
        <v>5.8823529411764705E-2</v>
      </c>
      <c r="W6" s="233">
        <f>IF(ISNA(VLOOKUP($E6,[1]Høst_6!$E$6:$N$50, 10, FALSE)) = TRUE, 1.5, VLOOKUP($E6,[1]Høst_6!$E$6:$N$50, 10, FALSE))</f>
        <v>0.125</v>
      </c>
      <c r="X6" s="233">
        <f>IF(ISNA(VLOOKUP($E6,[1]Høst_7!$E$6:$N$50, 10, FALSE)) = TRUE, 1.5, VLOOKUP($E6,[1]Høst_7!$E$6:$N$50, 10, FALSE))</f>
        <v>1</v>
      </c>
      <c r="Y6" s="233">
        <f>IF(ISNA(VLOOKUP($E6,[1]Høst_8!$E$6:$N$29, 10, FALSE)) = TRUE, 1.5, VLOOKUP($E6,[1]Høst_8!$E$6:$N$29, 10, FALSE))</f>
        <v>4.3478260869565216E-2</v>
      </c>
      <c r="Z6" s="235">
        <f t="shared" ref="Z6:Z48" si="0">SUM(I6:Y6)</f>
        <v>9.2470839330275307</v>
      </c>
      <c r="AB6" s="235">
        <f t="shared" ref="AB6:AB48" si="1">SMALL(I6:Y6,1)</f>
        <v>4.3478260869565216E-2</v>
      </c>
      <c r="AC6" s="235">
        <f t="shared" ref="AC6:AC48" si="2">SMALL(I6:Y6,2)</f>
        <v>4.3478260869565216E-2</v>
      </c>
      <c r="AD6" s="235">
        <f t="shared" ref="AD6:AD48" si="3">SMALL(I6:Y6,3)</f>
        <v>5.8823529411764705E-2</v>
      </c>
      <c r="AE6" s="235">
        <f t="shared" ref="AE6:AE48" si="4">SMALL(I6:Y6,4)</f>
        <v>6.6666666666666666E-2</v>
      </c>
      <c r="AF6" s="235">
        <f t="shared" ref="AF6:AF48" si="5">SMALL(I6:Y6,5)</f>
        <v>7.6923076923076927E-2</v>
      </c>
      <c r="AG6" s="235">
        <f t="shared" ref="AG6:AG48" si="6">SMALL(I6:Y6,6)</f>
        <v>0.1</v>
      </c>
      <c r="AH6" s="235">
        <f t="shared" ref="AH6:AH48" si="7">SMALL(I6:Y6,7)</f>
        <v>0.10526315789473684</v>
      </c>
      <c r="AI6" s="236">
        <f t="shared" ref="AI6:AI48" si="8">SMALL(I6:Y6,8)</f>
        <v>0.125</v>
      </c>
      <c r="AJ6" s="237">
        <f t="shared" ref="AJ6:AJ48" si="9">SUM(AB6:AI6)</f>
        <v>0.61963295263537554</v>
      </c>
    </row>
    <row r="7" spans="1:36" s="215" customFormat="1" ht="13.35" customHeight="1" x14ac:dyDescent="0.2">
      <c r="A7" s="230">
        <v>2</v>
      </c>
      <c r="B7" s="85" t="s">
        <v>73</v>
      </c>
      <c r="C7" s="86" t="s">
        <v>64</v>
      </c>
      <c r="D7" s="87" t="s">
        <v>56</v>
      </c>
      <c r="E7" s="88">
        <v>105</v>
      </c>
      <c r="F7" s="85" t="s">
        <v>57</v>
      </c>
      <c r="G7" s="140" t="s">
        <v>74</v>
      </c>
      <c r="H7" s="92" t="s">
        <v>149</v>
      </c>
      <c r="I7" s="233">
        <f>IF(ISNA(VLOOKUP($E7,[1]Vår_1!$E$6:$N$50, 10, FALSE)) = TRUE, 1.5, VLOOKUP($E7,[1]Vår_1!$E$6:$N$50, 10, FALSE))</f>
        <v>0.68421052631578949</v>
      </c>
      <c r="J7" s="233">
        <f>IF(ISNA(VLOOKUP($E7,[1]Vår_2!$E$6:$N$50, 10, FALSE)) = TRUE, 1.5, VLOOKUP($E7,[1]Vår_2!$E$6:$N$50, 10, FALSE))</f>
        <v>0.48148148148148145</v>
      </c>
      <c r="K7" s="233">
        <f>IF(ISNA(VLOOKUP($E7,[1]Vår_3!$E$6:$N$50, 10, FALSE)) = TRUE, 1.5, VLOOKUP($E7,[1]Vår_3!$E$6:$N$50, 10, FALSE))</f>
        <v>1</v>
      </c>
      <c r="L7" s="233">
        <f>IF(ISNA(VLOOKUP($E7,[1]Vår_4!$E$6:$N$48, 10, FALSE)) = TRUE, 1.5, VLOOKUP($E7,[1]Vår_4!$E$6:$N$48, 10, FALSE))</f>
        <v>0.76470588235294112</v>
      </c>
      <c r="M7" s="233">
        <v>1.5</v>
      </c>
      <c r="N7" s="233">
        <f>IF(ISNA(VLOOKUP($E7,[1]Vår_6!$E$6:$N$45, 10, FALSE)) = TRUE, 1.5, VLOOKUP($E7,[1]Vår_6!$E$6:$N$45, 10, FALSE))</f>
        <v>0.14285714285714285</v>
      </c>
      <c r="O7" s="233">
        <v>0.42</v>
      </c>
      <c r="P7" s="233">
        <f>IF(ISNA(VLOOKUP($E7,[1]Vår_8!$E$6:$N$41, 10, FALSE)) = TRUE, 1.5, VLOOKUP($E7,[1]Vår_8!$E$6:$N$41, 10, FALSE))</f>
        <v>0.05</v>
      </c>
      <c r="Q7" s="234"/>
      <c r="R7" s="233">
        <f>IF(ISNA(VLOOKUP($E7,[1]Høst_1!$E$6:$N$25, 10, FALSE)) = TRUE, 1.5, VLOOKUP($E7,[1]Høst_1!$E$6:$N$25, 10, FALSE))</f>
        <v>8.6956521739130432E-2</v>
      </c>
      <c r="S7" s="233">
        <f>IF(ISNA(VLOOKUP($E7,[1]Høst_2!$E$6:$N$50, 10, FALSE)) = TRUE, 1.5, VLOOKUP($E7,[1]Høst_2!$E$6:$N$50, 10, FALSE))</f>
        <v>0.19230769230769232</v>
      </c>
      <c r="T7" s="233">
        <f>IF(ISNA(VLOOKUP($E7,[1]Høst_3!$E$6:$N$38, 10, FALSE)) = TRUE, 1.5, VLOOKUP($E7,[1]Høst_3!$E$6:$N$38, 10, FALSE))</f>
        <v>4.1666666666666664E-2</v>
      </c>
      <c r="U7" s="233">
        <f>IF(ISNA(VLOOKUP($E7,[1]Høst_4!$E$6:$N$50, 10, FALSE)) = TRUE, 1.5, VLOOKUP($E7,[1]Høst_4!$E$6:$N$50, 10, FALSE))</f>
        <v>3.8461538461538464E-2</v>
      </c>
      <c r="V7" s="233">
        <f>IF(ISNA(VLOOKUP($E7,[1]Høst_5!$E$6:$N$50, 10, FALSE)) = TRUE, 1.5, VLOOKUP($E7,[1]Høst_5!$E$6:$N$50, 10, FALSE))</f>
        <v>1.5</v>
      </c>
      <c r="W7" s="233">
        <f>IF(ISNA(VLOOKUP($E7,[1]Høst_6!$E$6:$N$50, 10, FALSE)) = TRUE, 1.5, VLOOKUP($E7,[1]Høst_6!$E$6:$N$50, 10, FALSE))</f>
        <v>6.25E-2</v>
      </c>
      <c r="X7" s="233">
        <f>IF(ISNA(VLOOKUP($E7,[1]Høst_7!$E$6:$N$50, 10, FALSE)) = TRUE, 1.5, VLOOKUP($E7,[1]Høst_7!$E$6:$N$50, 10, FALSE))</f>
        <v>1</v>
      </c>
      <c r="Y7" s="233">
        <f>IF(ISNA(VLOOKUP($E7,[1]Høst_8!$E$6:$N$29, 10, FALSE)) = TRUE, 1.5, VLOOKUP($E7,[1]Høst_8!$E$6:$N$29, 10, FALSE))</f>
        <v>0.2608695652173913</v>
      </c>
      <c r="Z7" s="235">
        <f t="shared" si="0"/>
        <v>8.2260170173997746</v>
      </c>
      <c r="AB7" s="235">
        <f t="shared" si="1"/>
        <v>3.8461538461538464E-2</v>
      </c>
      <c r="AC7" s="235">
        <f t="shared" si="2"/>
        <v>4.1666666666666664E-2</v>
      </c>
      <c r="AD7" s="235">
        <f t="shared" si="3"/>
        <v>0.05</v>
      </c>
      <c r="AE7" s="235">
        <f t="shared" si="4"/>
        <v>6.25E-2</v>
      </c>
      <c r="AF7" s="235">
        <f t="shared" si="5"/>
        <v>8.6956521739130432E-2</v>
      </c>
      <c r="AG7" s="235">
        <f t="shared" si="6"/>
        <v>0.14285714285714285</v>
      </c>
      <c r="AH7" s="235">
        <f t="shared" si="7"/>
        <v>0.19230769230769232</v>
      </c>
      <c r="AI7" s="236">
        <f t="shared" si="8"/>
        <v>0.2608695652173913</v>
      </c>
      <c r="AJ7" s="237">
        <f t="shared" si="9"/>
        <v>0.87561912724956192</v>
      </c>
    </row>
    <row r="8" spans="1:36" s="215" customFormat="1" ht="12.75" x14ac:dyDescent="0.2">
      <c r="A8" s="230">
        <v>3</v>
      </c>
      <c r="B8" s="89" t="s">
        <v>59</v>
      </c>
      <c r="C8" s="109" t="s">
        <v>60</v>
      </c>
      <c r="D8" s="110" t="s">
        <v>56</v>
      </c>
      <c r="E8" s="238">
        <v>329</v>
      </c>
      <c r="F8" s="111" t="s">
        <v>61</v>
      </c>
      <c r="G8" s="85" t="s">
        <v>62</v>
      </c>
      <c r="H8" s="92" t="s">
        <v>149</v>
      </c>
      <c r="I8" s="233">
        <f>IF(ISNA(VLOOKUP($E8,[1]Vår_1!$E$6:$N$50, 10, FALSE)) = TRUE, 1.5, VLOOKUP($E8,[1]Vår_1!$E$6:$N$50, 10, FALSE))</f>
        <v>0.89473684210526316</v>
      </c>
      <c r="J8" s="233">
        <f>IF(ISNA(VLOOKUP($E8,[1]Vår_2!$E$6:$N$50, 10, FALSE)) = TRUE, 1.5, VLOOKUP($E8,[1]Vår_2!$E$6:$N$50, 10, FALSE))</f>
        <v>0.1111111111111111</v>
      </c>
      <c r="K8" s="233">
        <f>IF(ISNA(VLOOKUP($E8,[1]Vår_3!$E$6:$N$50, 10, FALSE)) = TRUE, 1.5, VLOOKUP($E8,[1]Vår_3!$E$6:$N$50, 10, FALSE))</f>
        <v>6.25E-2</v>
      </c>
      <c r="L8" s="233">
        <f>IF(ISNA(VLOOKUP($E8,[1]Vår_4!$E$6:$N$48, 10, FALSE)) = TRUE, 1.5, VLOOKUP($E8,[1]Vår_4!$E$6:$N$48, 10, FALSE))</f>
        <v>5.8823529411764705E-2</v>
      </c>
      <c r="M8" s="233">
        <v>1.5</v>
      </c>
      <c r="N8" s="233">
        <f>IF(ISNA(VLOOKUP($E8,[1]Vår_6!$E$6:$N$45, 10, FALSE)) = TRUE, 1.5, VLOOKUP($E8,[1]Vår_6!$E$6:$N$45, 10, FALSE))</f>
        <v>0.61904761904761907</v>
      </c>
      <c r="O8" s="233">
        <f>IF(ISNA(VLOOKUP($E8,[1]Vår_7!$E$6:$N$23, 10, FALSE)) = TRUE, 1.5, VLOOKUP($E8,[1]Vår_7!$E$6:$N$23, 10, FALSE))</f>
        <v>0.4</v>
      </c>
      <c r="P8" s="233">
        <f>IF(ISNA(VLOOKUP($E8,[1]Vår_8!$E$6:$N$41, 10, FALSE)) = TRUE, 1.5, VLOOKUP($E8,[1]Vår_8!$E$6:$N$41, 10, FALSE))</f>
        <v>0.45</v>
      </c>
      <c r="Q8" s="234"/>
      <c r="R8" s="233">
        <f>IF(ISNA(VLOOKUP($E8,[1]Høst_1!$E$6:$N$25, 10, FALSE)) = TRUE, 1.5, VLOOKUP($E8,[1]Høst_1!$E$6:$N$25, 10, FALSE))</f>
        <v>0.2608695652173913</v>
      </c>
      <c r="S8" s="233">
        <f>IF(ISNA(VLOOKUP($E8,[1]Høst_2!$E$6:$N$50, 10, FALSE)) = TRUE, 1.5, VLOOKUP($E8,[1]Høst_2!$E$6:$N$50, 10, FALSE))</f>
        <v>0.11538461538461539</v>
      </c>
      <c r="T8" s="233">
        <f>IF(ISNA(VLOOKUP($E8,[1]Høst_3!$E$6:$N$38, 10, FALSE)) = TRUE, 1.5, VLOOKUP($E8,[1]Høst_3!$E$6:$N$38, 10, FALSE))</f>
        <v>0.29166666666666669</v>
      </c>
      <c r="U8" s="233">
        <f>IF(ISNA(VLOOKUP($E8,[1]Høst_4!$E$6:$N$50, 10, FALSE)) = TRUE, 1.5, VLOOKUP($E8,[1]Høst_4!$E$6:$N$50, 10, FALSE))</f>
        <v>0.46153846153846156</v>
      </c>
      <c r="V8" s="233">
        <f>IF(ISNA(VLOOKUP($E8,[1]Høst_5!$E$6:$N$50, 10, FALSE)) = TRUE, 1.5, VLOOKUP($E8,[1]Høst_5!$E$6:$N$50, 10, FALSE))</f>
        <v>0.23529411764705882</v>
      </c>
      <c r="W8" s="233">
        <f>IF(ISNA(VLOOKUP($E8,[1]Høst_6!$E$6:$N$50, 10, FALSE)) = TRUE, 1.5, VLOOKUP($E8,[1]Høst_6!$E$6:$N$50, 10, FALSE))</f>
        <v>0.4375</v>
      </c>
      <c r="X8" s="233">
        <f>IF(ISNA(VLOOKUP($E8,[1]Høst_7!$E$6:$N$50, 10, FALSE)) = TRUE, 1.5, VLOOKUP($E8,[1]Høst_7!$E$6:$N$50, 10, FALSE))</f>
        <v>1</v>
      </c>
      <c r="Y8" s="233">
        <f>IF(ISNA(VLOOKUP($E8,[1]Høst_8!$E$6:$N$29, 10, FALSE)) = TRUE, 1.5, VLOOKUP($E8,[1]Høst_8!$E$6:$N$29, 10, FALSE))</f>
        <v>8.6956521739130432E-2</v>
      </c>
      <c r="Z8" s="235">
        <f t="shared" si="0"/>
        <v>6.985429049869083</v>
      </c>
      <c r="AB8" s="235">
        <f t="shared" si="1"/>
        <v>5.8823529411764705E-2</v>
      </c>
      <c r="AC8" s="235">
        <f t="shared" si="2"/>
        <v>6.25E-2</v>
      </c>
      <c r="AD8" s="235">
        <f t="shared" si="3"/>
        <v>8.6956521739130432E-2</v>
      </c>
      <c r="AE8" s="235">
        <f t="shared" si="4"/>
        <v>0.1111111111111111</v>
      </c>
      <c r="AF8" s="235">
        <f t="shared" si="5"/>
        <v>0.11538461538461539</v>
      </c>
      <c r="AG8" s="235">
        <f t="shared" si="6"/>
        <v>0.23529411764705882</v>
      </c>
      <c r="AH8" s="235">
        <f t="shared" si="7"/>
        <v>0.2608695652173913</v>
      </c>
      <c r="AI8" s="236">
        <f t="shared" si="8"/>
        <v>0.29166666666666669</v>
      </c>
      <c r="AJ8" s="237">
        <f t="shared" si="9"/>
        <v>1.2226061271777386</v>
      </c>
    </row>
    <row r="9" spans="1:36" s="215" customFormat="1" ht="12.75" x14ac:dyDescent="0.2">
      <c r="A9" s="230">
        <v>4</v>
      </c>
      <c r="B9" s="232" t="s">
        <v>75</v>
      </c>
      <c r="C9" s="238" t="s">
        <v>64</v>
      </c>
      <c r="D9" s="130" t="s">
        <v>56</v>
      </c>
      <c r="E9" s="131">
        <v>26</v>
      </c>
      <c r="F9" s="128" t="s">
        <v>76</v>
      </c>
      <c r="G9" s="192" t="s">
        <v>77</v>
      </c>
      <c r="H9" s="133" t="s">
        <v>150</v>
      </c>
      <c r="I9" s="233">
        <f>IF(ISNA(VLOOKUP($E9,[1]Vår_1!$E$6:$N$50, 10, FALSE)) = TRUE, 1.5, VLOOKUP($E9,[1]Vår_1!$E$6:$N$50, 10, FALSE))</f>
        <v>0.26315789473684209</v>
      </c>
      <c r="J9" s="233">
        <f>IF(ISNA(VLOOKUP($E9,[1]Vår_2!$E$6:$N$50, 10, FALSE)) = TRUE, 1.5, VLOOKUP($E9,[1]Vår_2!$E$6:$N$50, 10, FALSE))</f>
        <v>0.37037037037037035</v>
      </c>
      <c r="K9" s="233">
        <f>IF(ISNA(VLOOKUP($E9,[1]Vår_3!$E$6:$N$50, 10, FALSE)) = TRUE, 1.5, VLOOKUP($E9,[1]Vår_3!$E$6:$N$50, 10, FALSE))</f>
        <v>3.125E-2</v>
      </c>
      <c r="L9" s="233">
        <f>IF(ISNA(VLOOKUP($E9,[1]Vår_4!$E$6:$N$48, 10, FALSE)) = TRUE, 1.5, VLOOKUP($E9,[1]Vår_4!$E$6:$N$48, 10, FALSE))</f>
        <v>1.5</v>
      </c>
      <c r="M9" s="233">
        <v>1.5</v>
      </c>
      <c r="N9" s="233">
        <f>IF(ISNA(VLOOKUP($E9,[1]Vår_6!$E$6:$N$45, 10, FALSE)) = TRUE, 1.5, VLOOKUP($E9,[1]Vår_6!$E$6:$N$45, 10, FALSE))</f>
        <v>1.5</v>
      </c>
      <c r="O9" s="233">
        <f>IF(ISNA(VLOOKUP($E9,[1]Vår_7!$E$6:$N$23, 10, FALSE)) = TRUE, 1.5, VLOOKUP($E9,[1]Vår_7!$E$6:$N$23, 10, FALSE))</f>
        <v>1.5</v>
      </c>
      <c r="P9" s="233">
        <f>IF(ISNA(VLOOKUP($E9,[1]Vår_8!$E$6:$N$41, 10, FALSE)) = TRUE, 1.5, VLOOKUP($E9,[1]Vår_8!$E$6:$N$41, 10, FALSE))</f>
        <v>0.2</v>
      </c>
      <c r="Q9" s="234"/>
      <c r="R9" s="233">
        <v>1.5</v>
      </c>
      <c r="S9" s="233">
        <f>IF(ISNA(VLOOKUP($E9,[1]Høst_2!$E$6:$N$50, 10, FALSE)) = TRUE, 1.5, VLOOKUP($E9,[1]Høst_2!$E$6:$N$50, 10, FALSE))</f>
        <v>3.8461538461538464E-2</v>
      </c>
      <c r="T9" s="233">
        <f>IF(ISNA(VLOOKUP($E9,[1]Høst_3!$E$6:$N$38, 10, FALSE)) = TRUE, 1.5, VLOOKUP($E9,[1]Høst_3!$E$6:$N$38, 10, FALSE))</f>
        <v>0.20833333333333334</v>
      </c>
      <c r="U9" s="233">
        <f>IF(ISNA(VLOOKUP($E9,[1]Høst_4!$E$6:$N$50, 10, FALSE)) = TRUE, 1.5, VLOOKUP($E9,[1]Høst_4!$E$6:$N$50, 10, FALSE))</f>
        <v>7.6923076923076927E-2</v>
      </c>
      <c r="V9" s="233">
        <v>0.33</v>
      </c>
      <c r="W9" s="233">
        <f>IF(ISNA(VLOOKUP($E9,[1]Høst_6!$E$6:$N$50, 10, FALSE)) = TRUE, 1.5, VLOOKUP($E9,[1]Høst_6!$E$6:$N$50, 10, FALSE))</f>
        <v>1.5</v>
      </c>
      <c r="X9" s="233">
        <f>IF(ISNA(VLOOKUP($E9,[1]Høst_7!$E$6:$N$50, 10, FALSE)) = TRUE, 1.5, VLOOKUP($E9,[1]Høst_7!$E$6:$N$50, 10, FALSE))</f>
        <v>1</v>
      </c>
      <c r="Y9" s="233">
        <f>IF(ISNA(VLOOKUP($E9,[1]Høst_8!$E$6:$N$29, 10, FALSE)) = TRUE, 1.5, VLOOKUP($E9,[1]Høst_8!$E$6:$N$29, 10, FALSE))</f>
        <v>0.30434782608695654</v>
      </c>
      <c r="Z9" s="235">
        <f t="shared" si="0"/>
        <v>11.822844039912118</v>
      </c>
      <c r="AB9" s="235">
        <f t="shared" si="1"/>
        <v>3.125E-2</v>
      </c>
      <c r="AC9" s="235">
        <f t="shared" si="2"/>
        <v>3.8461538461538464E-2</v>
      </c>
      <c r="AD9" s="235">
        <f t="shared" si="3"/>
        <v>7.6923076923076927E-2</v>
      </c>
      <c r="AE9" s="235">
        <f t="shared" si="4"/>
        <v>0.2</v>
      </c>
      <c r="AF9" s="235">
        <f t="shared" si="5"/>
        <v>0.20833333333333334</v>
      </c>
      <c r="AG9" s="235">
        <f t="shared" si="6"/>
        <v>0.26315789473684209</v>
      </c>
      <c r="AH9" s="235">
        <f t="shared" si="7"/>
        <v>0.30434782608695654</v>
      </c>
      <c r="AI9" s="236">
        <f t="shared" si="8"/>
        <v>0.33</v>
      </c>
      <c r="AJ9" s="237">
        <f t="shared" si="9"/>
        <v>1.4524736695417475</v>
      </c>
    </row>
    <row r="10" spans="1:36" s="215" customFormat="1" ht="12.75" x14ac:dyDescent="0.2">
      <c r="A10" s="230">
        <v>5</v>
      </c>
      <c r="B10" s="169" t="s">
        <v>87</v>
      </c>
      <c r="C10" s="170" t="s">
        <v>55</v>
      </c>
      <c r="D10" s="171" t="s">
        <v>56</v>
      </c>
      <c r="E10" s="172">
        <v>11172</v>
      </c>
      <c r="F10" s="169" t="s">
        <v>88</v>
      </c>
      <c r="G10" s="173" t="s">
        <v>89</v>
      </c>
      <c r="H10" s="133" t="s">
        <v>150</v>
      </c>
      <c r="I10" s="233">
        <f>IF(ISNA(VLOOKUP($E10,[1]Vår_1!$E$6:$N$50, 10, FALSE)) = TRUE, 1.5, VLOOKUP($E10,[1]Vår_1!$E$6:$N$50, 10, FALSE))</f>
        <v>0.21052631578947367</v>
      </c>
      <c r="J10" s="233">
        <f>IF(ISNA(VLOOKUP($E10,[1]Vår_2!$E$6:$N$50, 10, FALSE)) = TRUE, 1.5, VLOOKUP($E10,[1]Vår_2!$E$6:$N$50, 10, FALSE))</f>
        <v>3.7037037037037035E-2</v>
      </c>
      <c r="K10" s="233">
        <f>IF(ISNA(VLOOKUP($E10,[1]Vår_3!$E$6:$N$50, 10, FALSE)) = TRUE, 1.5, VLOOKUP($E10,[1]Vår_3!$E$6:$N$50, 10, FALSE))</f>
        <v>9.375E-2</v>
      </c>
      <c r="L10" s="233">
        <f>IF(ISNA(VLOOKUP($E10,[1]Vår_4!$E$6:$N$48, 10, FALSE)) = TRUE, 1.5, VLOOKUP($E10,[1]Vår_4!$E$6:$N$48, 10, FALSE))</f>
        <v>0.17647058823529413</v>
      </c>
      <c r="M10" s="233">
        <v>1.5</v>
      </c>
      <c r="N10" s="233">
        <f>IF(ISNA(VLOOKUP($E10,[1]Vår_6!$E$6:$N$45, 10, FALSE)) = TRUE, 1.5, VLOOKUP($E10,[1]Vår_6!$E$6:$N$45, 10, FALSE))</f>
        <v>0.42857142857142855</v>
      </c>
      <c r="O10" s="233">
        <f>IF(ISNA(VLOOKUP($E10,[1]Vår_7!$E$6:$N$23, 10, FALSE)) = TRUE, 1.5, VLOOKUP($E10,[1]Vår_7!$E$6:$N$23, 10, FALSE))</f>
        <v>0.46666666666666667</v>
      </c>
      <c r="P10" s="233">
        <f>IF(ISNA(VLOOKUP($E10,[1]Vår_8!$E$6:$N$41, 10, FALSE)) = TRUE, 1.5, VLOOKUP($E10,[1]Vår_8!$E$6:$N$41, 10, FALSE))</f>
        <v>1.5</v>
      </c>
      <c r="Q10" s="234"/>
      <c r="R10" s="233">
        <v>1.5</v>
      </c>
      <c r="S10" s="233">
        <f>IF(ISNA(VLOOKUP($E10,[1]Høst_2!$E$6:$N$50, 10, FALSE)) = TRUE, 1.5, VLOOKUP($E10,[1]Høst_2!$E$6:$N$50, 10, FALSE))</f>
        <v>0.15384615384615385</v>
      </c>
      <c r="T10" s="233">
        <f>IF(ISNA(VLOOKUP($E10,[1]Høst_3!$E$6:$N$38, 10, FALSE)) = TRUE, 1.5, VLOOKUP($E10,[1]Høst_3!$E$6:$N$38, 10, FALSE))</f>
        <v>0.41666666666666669</v>
      </c>
      <c r="U10" s="233">
        <f>IF(ISNA(VLOOKUP($E10,[1]Høst_4!$E$6:$N$50, 10, FALSE)) = TRUE, 1.5, VLOOKUP($E10,[1]Høst_4!$E$6:$N$50, 10, FALSE))</f>
        <v>0.23076923076923078</v>
      </c>
      <c r="V10" s="233">
        <f>IF(ISNA(VLOOKUP($E10,[1]Høst_5!$E$6:$N$50, 10, FALSE)) = TRUE, 1.5, VLOOKUP($E10,[1]Høst_5!$E$6:$N$50, 10, FALSE))</f>
        <v>0.17647058823529413</v>
      </c>
      <c r="W10" s="233">
        <f>IF(ISNA(VLOOKUP($E10,[1]Høst_6!$E$6:$N$50, 10, FALSE)) = TRUE, 1.5, VLOOKUP($E10,[1]Høst_6!$E$6:$N$50, 10, FALSE))</f>
        <v>0.5</v>
      </c>
      <c r="X10" s="233">
        <f>IF(ISNA(VLOOKUP($E10,[1]Høst_7!$E$6:$N$50, 10, FALSE)) = TRUE, 1.5, VLOOKUP($E10,[1]Høst_7!$E$6:$N$50, 10, FALSE))</f>
        <v>1</v>
      </c>
      <c r="Y10" s="233">
        <f>IF(ISNA(VLOOKUP($E10,[1]Høst_8!$E$6:$N$29, 10, FALSE)) = TRUE, 1.5, VLOOKUP($E10,[1]Høst_8!$E$6:$N$29, 10, FALSE))</f>
        <v>0.47826086956521741</v>
      </c>
      <c r="Z10" s="235">
        <f t="shared" si="0"/>
        <v>8.869035545382463</v>
      </c>
      <c r="AB10" s="235">
        <f t="shared" si="1"/>
        <v>3.7037037037037035E-2</v>
      </c>
      <c r="AC10" s="235">
        <f t="shared" si="2"/>
        <v>9.375E-2</v>
      </c>
      <c r="AD10" s="235">
        <f t="shared" si="3"/>
        <v>0.15384615384615385</v>
      </c>
      <c r="AE10" s="235">
        <f t="shared" si="4"/>
        <v>0.17647058823529413</v>
      </c>
      <c r="AF10" s="235">
        <f t="shared" si="5"/>
        <v>0.17647058823529413</v>
      </c>
      <c r="AG10" s="235">
        <f t="shared" si="6"/>
        <v>0.21052631578947367</v>
      </c>
      <c r="AH10" s="235">
        <f t="shared" si="7"/>
        <v>0.23076923076923078</v>
      </c>
      <c r="AI10" s="236">
        <f t="shared" si="8"/>
        <v>0.41666666666666669</v>
      </c>
      <c r="AJ10" s="237">
        <f t="shared" si="9"/>
        <v>1.4955365805791503</v>
      </c>
    </row>
    <row r="11" spans="1:36" s="215" customFormat="1" ht="12.75" x14ac:dyDescent="0.2">
      <c r="A11" s="230">
        <v>6</v>
      </c>
      <c r="B11" s="85" t="s">
        <v>78</v>
      </c>
      <c r="C11" s="86" t="s">
        <v>55</v>
      </c>
      <c r="D11" s="87" t="s">
        <v>56</v>
      </c>
      <c r="E11" s="88">
        <v>4444</v>
      </c>
      <c r="F11" s="85" t="s">
        <v>79</v>
      </c>
      <c r="G11" s="140" t="s">
        <v>80</v>
      </c>
      <c r="H11" s="239">
        <v>0.75694444444444442</v>
      </c>
      <c r="I11" s="233">
        <f>IF(ISNA(VLOOKUP($E11,[1]Vår_1!$E$6:$N$50, 10, FALSE)) = TRUE, 1.5, VLOOKUP($E11,[1]Vår_1!$E$6:$N$50, 10, FALSE))</f>
        <v>5.2631578947368418E-2</v>
      </c>
      <c r="J11" s="233">
        <v>0.51</v>
      </c>
      <c r="K11" s="233">
        <f>IF(ISNA(VLOOKUP($E11,[1]Vår_3!$E$6:$N$50, 10, FALSE)) = TRUE, 1.5, VLOOKUP($E11,[1]Vår_3!$E$6:$N$50, 10, FALSE))</f>
        <v>0.1875</v>
      </c>
      <c r="L11" s="233">
        <f>IF(ISNA(VLOOKUP($E11,[1]Vår_4!$E$6:$N$48, 10, FALSE)) = TRUE, 1.5, VLOOKUP($E11,[1]Vår_4!$E$6:$N$48, 10, FALSE))</f>
        <v>1.5</v>
      </c>
      <c r="M11" s="233">
        <v>1.5</v>
      </c>
      <c r="N11" s="233">
        <f>IF(ISNA(VLOOKUP($E11,[1]Vår_6!$E$6:$N$45, 10, FALSE)) = TRUE, 1.5, VLOOKUP($E11,[1]Vår_6!$E$6:$N$45, 10, FALSE))</f>
        <v>0.38095238095238093</v>
      </c>
      <c r="O11" s="233">
        <f>IF(ISNA(VLOOKUP($E11,[1]Vår_7!$E$6:$N$23, 10, FALSE)) = TRUE, 1.5, VLOOKUP($E11,[1]Vår_7!$E$6:$N$23, 10, FALSE))</f>
        <v>1.5</v>
      </c>
      <c r="P11" s="233">
        <f>IF(ISNA(VLOOKUP($E11,[1]Vår_8!$E$6:$N$41, 10, FALSE)) = TRUE, 1.5, VLOOKUP($E11,[1]Vår_8!$E$6:$N$41, 10, FALSE))</f>
        <v>1.5</v>
      </c>
      <c r="Q11" s="234"/>
      <c r="R11" s="233">
        <f>IF(ISNA(VLOOKUP($E11,[1]Høst_1!$E$6:$N$25, 10, FALSE)) = TRUE, 1.5, VLOOKUP($E11,[1]Høst_1!$E$6:$N$25, 10, FALSE))</f>
        <v>0.34782608695652173</v>
      </c>
      <c r="S11" s="233">
        <f>IF(ISNA(VLOOKUP($E11,[1]Høst_2!$E$6:$N$50, 10, FALSE)) = TRUE, 1.5, VLOOKUP($E11,[1]Høst_2!$E$6:$N$50, 10, FALSE))</f>
        <v>0.65384615384615385</v>
      </c>
      <c r="T11" s="233">
        <f>IF(ISNA(VLOOKUP($E11,[1]Høst_3!$E$6:$N$38, 10, FALSE)) = TRUE, 1.5, VLOOKUP($E11,[1]Høst_3!$E$6:$N$38, 10, FALSE))</f>
        <v>8.3333333333333329E-2</v>
      </c>
      <c r="U11" s="233">
        <f>IF(ISNA(VLOOKUP($E11,[1]Høst_4!$E$6:$N$50, 10, FALSE)) = TRUE, 1.5, VLOOKUP($E11,[1]Høst_4!$E$6:$N$50, 10, FALSE))</f>
        <v>0.11538461538461539</v>
      </c>
      <c r="V11" s="233">
        <f>IF(ISNA(VLOOKUP($E11,[1]Høst_5!$E$6:$N$50, 10, FALSE)) = TRUE, 1.5, VLOOKUP($E11,[1]Høst_5!$E$6:$N$50, 10, FALSE))</f>
        <v>0.47058823529411764</v>
      </c>
      <c r="W11" s="233">
        <f>IF(ISNA(VLOOKUP($E11,[1]Høst_6!$E$6:$N$50, 10, FALSE)) = TRUE, 1.5, VLOOKUP($E11,[1]Høst_6!$E$6:$N$50, 10, FALSE))</f>
        <v>0.1875</v>
      </c>
      <c r="X11" s="233">
        <f>IF(ISNA(VLOOKUP($E11,[1]Høst_7!$E$6:$N$50, 10, FALSE)) = TRUE, 1.5, VLOOKUP($E11,[1]Høst_7!$E$6:$N$50, 10, FALSE))</f>
        <v>1</v>
      </c>
      <c r="Y11" s="233">
        <f>IF(ISNA(VLOOKUP($E11,[1]Høst_8!$E$6:$N$29, 10, FALSE)) = TRUE, 1.5, VLOOKUP($E11,[1]Høst_8!$E$6:$N$29, 10, FALSE))</f>
        <v>0.34782608695652173</v>
      </c>
      <c r="Z11" s="235">
        <f t="shared" si="0"/>
        <v>10.337388471671012</v>
      </c>
      <c r="AB11" s="235">
        <f t="shared" si="1"/>
        <v>5.2631578947368418E-2</v>
      </c>
      <c r="AC11" s="235">
        <f t="shared" si="2"/>
        <v>8.3333333333333329E-2</v>
      </c>
      <c r="AD11" s="235">
        <f t="shared" si="3"/>
        <v>0.11538461538461539</v>
      </c>
      <c r="AE11" s="235">
        <f t="shared" si="4"/>
        <v>0.1875</v>
      </c>
      <c r="AF11" s="235">
        <f t="shared" si="5"/>
        <v>0.1875</v>
      </c>
      <c r="AG11" s="235">
        <f t="shared" si="6"/>
        <v>0.34782608695652173</v>
      </c>
      <c r="AH11" s="235">
        <f t="shared" si="7"/>
        <v>0.34782608695652173</v>
      </c>
      <c r="AI11" s="236">
        <f t="shared" si="8"/>
        <v>0.38095238095238093</v>
      </c>
      <c r="AJ11" s="237">
        <f t="shared" si="9"/>
        <v>1.7029540825307414</v>
      </c>
    </row>
    <row r="12" spans="1:36" s="215" customFormat="1" ht="12.75" x14ac:dyDescent="0.2">
      <c r="A12" s="230">
        <v>7</v>
      </c>
      <c r="B12" s="85" t="s">
        <v>67</v>
      </c>
      <c r="C12" s="86" t="s">
        <v>55</v>
      </c>
      <c r="D12" s="87" t="s">
        <v>56</v>
      </c>
      <c r="E12" s="88">
        <v>14784</v>
      </c>
      <c r="F12" s="85" t="s">
        <v>68</v>
      </c>
      <c r="G12" s="140" t="s">
        <v>69</v>
      </c>
      <c r="H12" s="133" t="s">
        <v>150</v>
      </c>
      <c r="I12" s="233">
        <f>IF(ISNA(VLOOKUP($E12,[1]Vår_1!$E$6:$N$50, 10, FALSE)) = TRUE, 1.5, VLOOKUP($E12,[1]Vår_1!$E$6:$N$50, 10, FALSE))</f>
        <v>0.15789473684210525</v>
      </c>
      <c r="J12" s="233">
        <f>IF(ISNA(VLOOKUP($E12,[1]Vår_2!$E$6:$N$50, 10, FALSE)) = TRUE, 1.5, VLOOKUP($E12,[1]Vår_2!$E$6:$N$50, 10, FALSE))</f>
        <v>0.14814814814814814</v>
      </c>
      <c r="K12" s="233">
        <f>IF(ISNA(VLOOKUP($E12,[1]Vår_3!$E$6:$N$50, 10, FALSE)) = TRUE, 1.5, VLOOKUP($E12,[1]Vår_3!$E$6:$N$50, 10, FALSE))</f>
        <v>0.25</v>
      </c>
      <c r="L12" s="233">
        <f>IF(ISNA(VLOOKUP($E12,[1]Vår_4!$E$6:$N$48, 10, FALSE)) = TRUE, 1.5, VLOOKUP($E12,[1]Vår_4!$E$6:$N$48, 10, FALSE))</f>
        <v>1.5</v>
      </c>
      <c r="M12" s="233">
        <v>1.5</v>
      </c>
      <c r="N12" s="233">
        <f>IF(ISNA(VLOOKUP($E12,[1]Vår_6!$E$6:$N$45, 10, FALSE)) = TRUE, 1.5, VLOOKUP($E12,[1]Vår_6!$E$6:$N$45, 10, FALSE))</f>
        <v>0.47619047619047616</v>
      </c>
      <c r="O12" s="233">
        <f>IF(ISNA(VLOOKUP($E12,[1]Vår_7!$E$6:$N$23, 10, FALSE)) = TRUE, 1.5, VLOOKUP($E12,[1]Vår_7!$E$6:$N$23, 10, FALSE))</f>
        <v>1.5</v>
      </c>
      <c r="P12" s="233">
        <f>IF(ISNA(VLOOKUP($E12,[1]Vår_8!$E$6:$N$41, 10, FALSE)) = TRUE, 1.5, VLOOKUP($E12,[1]Vår_8!$E$6:$N$41, 10, FALSE))</f>
        <v>0.25</v>
      </c>
      <c r="Q12" s="234"/>
      <c r="R12" s="233">
        <f>IF(ISNA(VLOOKUP($E12,[1]Høst_1!$E$6:$N$25, 10, FALSE)) = TRUE, 1.5, VLOOKUP($E12,[1]Høst_1!$E$6:$N$25, 10, FALSE))</f>
        <v>1.5</v>
      </c>
      <c r="S12" s="233">
        <v>0.36</v>
      </c>
      <c r="T12" s="233">
        <f>IF(ISNA(VLOOKUP($E12,[1]Høst_3!$E$6:$N$38, 10, FALSE)) = TRUE, 1.5, VLOOKUP($E12,[1]Høst_3!$E$6:$N$38, 10, FALSE))</f>
        <v>0.45833333333333331</v>
      </c>
      <c r="U12" s="233">
        <f>IF(ISNA(VLOOKUP($E12,[1]Høst_4!$E$6:$N$50, 10, FALSE)) = TRUE, 1.5, VLOOKUP($E12,[1]Høst_4!$E$6:$N$50, 10, FALSE))</f>
        <v>0.42307692307692307</v>
      </c>
      <c r="V12" s="233">
        <f>IF(ISNA(VLOOKUP($E12,[1]Høst_5!$E$6:$N$50, 10, FALSE)) = TRUE, 1.5, VLOOKUP($E12,[1]Høst_5!$E$6:$N$50, 10, FALSE))</f>
        <v>0.58823529411764708</v>
      </c>
      <c r="W12" s="233">
        <f>IF(ISNA(VLOOKUP($E12,[1]Høst_6!$E$6:$N$50, 10, FALSE)) = TRUE, 1.5, VLOOKUP($E12,[1]Høst_6!$E$6:$N$50, 10, FALSE))</f>
        <v>0.25</v>
      </c>
      <c r="X12" s="233">
        <f>IF(ISNA(VLOOKUP($E12,[1]Høst_7!$E$6:$N$50, 10, FALSE)) = TRUE, 1.5, VLOOKUP($E12,[1]Høst_7!$E$6:$N$50, 10, FALSE))</f>
        <v>1</v>
      </c>
      <c r="Y12" s="233">
        <f>IF(ISNA(VLOOKUP($E12,[1]Høst_8!$E$6:$N$29, 10, FALSE)) = TRUE, 1.5, VLOOKUP($E12,[1]Høst_8!$E$6:$N$29, 10, FALSE))</f>
        <v>0.17391304347826086</v>
      </c>
      <c r="Z12" s="235">
        <f t="shared" si="0"/>
        <v>10.535791955186895</v>
      </c>
      <c r="AB12" s="235">
        <f t="shared" si="1"/>
        <v>0.14814814814814814</v>
      </c>
      <c r="AC12" s="235">
        <f t="shared" si="2"/>
        <v>0.15789473684210525</v>
      </c>
      <c r="AD12" s="235">
        <f t="shared" si="3"/>
        <v>0.17391304347826086</v>
      </c>
      <c r="AE12" s="235">
        <f t="shared" si="4"/>
        <v>0.25</v>
      </c>
      <c r="AF12" s="235">
        <f t="shared" si="5"/>
        <v>0.25</v>
      </c>
      <c r="AG12" s="235">
        <f t="shared" si="6"/>
        <v>0.25</v>
      </c>
      <c r="AH12" s="235">
        <f t="shared" si="7"/>
        <v>0.36</v>
      </c>
      <c r="AI12" s="236">
        <f t="shared" si="8"/>
        <v>0.42307692307692307</v>
      </c>
      <c r="AJ12" s="237">
        <f t="shared" si="9"/>
        <v>2.0130328515454372</v>
      </c>
    </row>
    <row r="13" spans="1:36" s="215" customFormat="1" ht="12.95" customHeight="1" x14ac:dyDescent="0.2">
      <c r="A13" s="230">
        <v>8</v>
      </c>
      <c r="B13" s="128" t="s">
        <v>151</v>
      </c>
      <c r="C13" s="129" t="s">
        <v>55</v>
      </c>
      <c r="D13" s="130" t="s">
        <v>56</v>
      </c>
      <c r="E13" s="131">
        <v>11440</v>
      </c>
      <c r="F13" s="128" t="s">
        <v>152</v>
      </c>
      <c r="G13" s="132" t="s">
        <v>153</v>
      </c>
      <c r="H13" s="133" t="s">
        <v>150</v>
      </c>
      <c r="I13" s="233">
        <f>IF(ISNA(VLOOKUP($E13,[1]Vår_1!$E$6:$N$50, 10, FALSE)) = TRUE, 1.5, VLOOKUP($E13,[1]Vår_1!$E$6:$N$50, 10, FALSE))</f>
        <v>0.31578947368421051</v>
      </c>
      <c r="J13" s="233">
        <f>IF(ISNA(VLOOKUP($E13,[1]Vår_2!$E$6:$N$50, 10, FALSE)) = TRUE, 1.5, VLOOKUP($E13,[1]Vår_2!$E$6:$N$50, 10, FALSE))</f>
        <v>0.33333333333333331</v>
      </c>
      <c r="K13" s="233">
        <v>0.25</v>
      </c>
      <c r="L13" s="233">
        <f>IF(ISNA(VLOOKUP($E13,[1]Vår_4!$E$6:$N$48, 10, FALSE)) = TRUE, 1.5, VLOOKUP($E13,[1]Vår_4!$E$6:$N$48, 10, FALSE))</f>
        <v>0.35294117647058826</v>
      </c>
      <c r="M13" s="233">
        <v>1.5</v>
      </c>
      <c r="N13" s="233">
        <f>IF(ISNA(VLOOKUP($E13,[1]Vår_6!$E$6:$N$45, 10, FALSE)) = TRUE, 1.5, VLOOKUP($E13,[1]Vår_6!$E$6:$N$45, 10, FALSE))</f>
        <v>4.7619047619047616E-2</v>
      </c>
      <c r="O13" s="233">
        <f>IF(ISNA(VLOOKUP($E13,[1]Vår_7!$E$6:$N$23, 10, FALSE)) = TRUE, 1.5, VLOOKUP($E13,[1]Vår_7!$E$6:$N$23, 10, FALSE))</f>
        <v>0.2</v>
      </c>
      <c r="P13" s="233">
        <f>IF(ISNA(VLOOKUP($E13,[1]Vår_8!$E$6:$N$41, 10, FALSE)) = TRUE, 1.5, VLOOKUP($E13,[1]Vår_8!$E$6:$N$41, 10, FALSE))</f>
        <v>1.5</v>
      </c>
      <c r="Q13" s="234"/>
      <c r="R13" s="233">
        <f>IF(ISNA(VLOOKUP($E13,[1]Høst_1!$E$6:$N$25, 10, FALSE)) = TRUE, 1.5, VLOOKUP($E13,[1]Høst_1!$E$6:$N$25, 10, FALSE))</f>
        <v>0.13043478260869565</v>
      </c>
      <c r="S13" s="233">
        <f>IF(ISNA(VLOOKUP($E13,[1]Høst_2!$E$6:$N$50, 10, FALSE)) = TRUE, 1.5, VLOOKUP($E13,[1]Høst_2!$E$6:$N$50, 10, FALSE))</f>
        <v>0.38461538461538464</v>
      </c>
      <c r="T13" s="233">
        <f>IF(ISNA(VLOOKUP($E13,[1]Høst_3!$E$6:$N$38, 10, FALSE)) = TRUE, 1.5, VLOOKUP($E13,[1]Høst_3!$E$6:$N$38, 10, FALSE))</f>
        <v>0.54166666666666663</v>
      </c>
      <c r="U13" s="233">
        <f>IF(ISNA(VLOOKUP($E13,[1]Høst_4!$E$6:$N$50, 10, FALSE)) = TRUE, 1.5, VLOOKUP($E13,[1]Høst_4!$E$6:$N$50, 10, FALSE))</f>
        <v>0.38461538461538464</v>
      </c>
      <c r="V13" s="233">
        <f>IF(ISNA(VLOOKUP($E13,[1]Høst_5!$E$6:$N$50, 10, FALSE)) = TRUE, 1.5, VLOOKUP($E13,[1]Høst_5!$E$6:$N$50, 10, FALSE))</f>
        <v>0.82352941176470584</v>
      </c>
      <c r="W13" s="233">
        <f>IF(ISNA(VLOOKUP($E13,[1]Høst_6!$E$6:$N$50, 10, FALSE)) = TRUE, 1.5, VLOOKUP($E13,[1]Høst_6!$E$6:$N$50, 10, FALSE))</f>
        <v>1.5</v>
      </c>
      <c r="X13" s="233">
        <f>IF(ISNA(VLOOKUP($E13,[1]Høst_7!$E$6:$N$50, 10, FALSE)) = TRUE, 1.5, VLOOKUP($E13,[1]Høst_7!$E$6:$N$50, 10, FALSE))</f>
        <v>1.5</v>
      </c>
      <c r="Y13" s="233">
        <f>IF(ISNA(VLOOKUP($E13,[1]Høst_8!$E$6:$N$29, 10, FALSE)) = TRUE, 1.5, VLOOKUP($E13,[1]Høst_8!$E$6:$N$29, 10, FALSE))</f>
        <v>1.5</v>
      </c>
      <c r="Z13" s="235">
        <f t="shared" si="0"/>
        <v>11.264544661378018</v>
      </c>
      <c r="AB13" s="235">
        <f t="shared" si="1"/>
        <v>4.7619047619047616E-2</v>
      </c>
      <c r="AC13" s="235">
        <f t="shared" si="2"/>
        <v>0.13043478260869565</v>
      </c>
      <c r="AD13" s="235">
        <f t="shared" si="3"/>
        <v>0.2</v>
      </c>
      <c r="AE13" s="235">
        <f t="shared" si="4"/>
        <v>0.25</v>
      </c>
      <c r="AF13" s="235">
        <f t="shared" si="5"/>
        <v>0.31578947368421051</v>
      </c>
      <c r="AG13" s="235">
        <f t="shared" si="6"/>
        <v>0.33333333333333331</v>
      </c>
      <c r="AH13" s="235">
        <f t="shared" si="7"/>
        <v>0.35294117647058826</v>
      </c>
      <c r="AI13" s="236">
        <f t="shared" si="8"/>
        <v>0.38461538461538464</v>
      </c>
      <c r="AJ13" s="237">
        <f t="shared" si="9"/>
        <v>2.01473319833126</v>
      </c>
    </row>
    <row r="14" spans="1:36" s="215" customFormat="1" ht="12.75" x14ac:dyDescent="0.2">
      <c r="A14" s="230">
        <v>9</v>
      </c>
      <c r="B14" s="85" t="s">
        <v>84</v>
      </c>
      <c r="C14" s="86" t="s">
        <v>55</v>
      </c>
      <c r="D14" s="87" t="s">
        <v>56</v>
      </c>
      <c r="E14" s="88">
        <v>88</v>
      </c>
      <c r="F14" s="85" t="s">
        <v>85</v>
      </c>
      <c r="G14" s="140" t="s">
        <v>86</v>
      </c>
      <c r="H14" s="133" t="s">
        <v>150</v>
      </c>
      <c r="I14" s="233">
        <f>IF(ISNA(VLOOKUP($E14,[1]Vår_1!$E$6:$N$50, 10, FALSE)) = TRUE, 1.5, VLOOKUP($E14,[1]Vår_1!$E$6:$N$50, 10, FALSE))</f>
        <v>0.42105263157894735</v>
      </c>
      <c r="J14" s="233">
        <f>IF(ISNA(VLOOKUP($E14,[1]Vår_2!$E$6:$N$50, 10, FALSE)) = TRUE, 1.5, VLOOKUP($E14,[1]Vår_2!$E$6:$N$50, 10, FALSE))</f>
        <v>7.407407407407407E-2</v>
      </c>
      <c r="K14" s="233">
        <f>IF(ISNA(VLOOKUP($E14,[1]Vår_3!$E$6:$N$50, 10, FALSE)) = TRUE, 1.5, VLOOKUP($E14,[1]Vår_3!$E$6:$N$50, 10, FALSE))</f>
        <v>1</v>
      </c>
      <c r="L14" s="233">
        <f>IF(ISNA(VLOOKUP($E14,[1]Vår_4!$E$6:$N$48, 10, FALSE)) = TRUE, 1.5, VLOOKUP($E14,[1]Vår_4!$E$6:$N$48, 10, FALSE))</f>
        <v>0.52941176470588236</v>
      </c>
      <c r="M14" s="233">
        <v>1.5</v>
      </c>
      <c r="N14" s="233">
        <f>IF(ISNA(VLOOKUP($E14,[1]Vår_6!$E$6:$N$45, 10, FALSE)) = TRUE, 1.5, VLOOKUP($E14,[1]Vår_6!$E$6:$N$45, 10, FALSE))</f>
        <v>1.5</v>
      </c>
      <c r="O14" s="233">
        <f>IF(ISNA(VLOOKUP($E14,[1]Vår_7!$E$6:$N$23, 10, FALSE)) = TRUE, 1.5, VLOOKUP($E14,[1]Vår_7!$E$6:$N$23, 10, FALSE))</f>
        <v>0.93333333333333335</v>
      </c>
      <c r="P14" s="233">
        <f>IF(ISNA(VLOOKUP($E14,[1]Vår_8!$E$6:$N$41, 10, FALSE)) = TRUE, 1.5, VLOOKUP($E14,[1]Vår_8!$E$6:$N$41, 10, FALSE))</f>
        <v>0.7</v>
      </c>
      <c r="Q14" s="234"/>
      <c r="R14" s="233">
        <f>IF(ISNA(VLOOKUP($E14,[1]Høst_1!$E$6:$N$25, 10, FALSE)) = TRUE, 1.5, VLOOKUP($E14,[1]Høst_1!$E$6:$N$25, 10, FALSE))</f>
        <v>0.21739130434782608</v>
      </c>
      <c r="S14" s="233">
        <f>IF(ISNA(VLOOKUP($E14,[1]Høst_2!$E$6:$N$50, 10, FALSE)) = TRUE, 1.5, VLOOKUP($E14,[1]Høst_2!$E$6:$N$50, 10, FALSE))</f>
        <v>0.34615384615384615</v>
      </c>
      <c r="T14" s="233">
        <f>IF(ISNA(VLOOKUP($E14,[1]Høst_3!$E$6:$N$38, 10, FALSE)) = TRUE, 1.5, VLOOKUP($E14,[1]Høst_3!$E$6:$N$38, 10, FALSE))</f>
        <v>0.16666666666666666</v>
      </c>
      <c r="U14" s="233">
        <f>IF(ISNA(VLOOKUP($E14,[1]Høst_4!$E$6:$N$50, 10, FALSE)) = TRUE, 1.5, VLOOKUP($E14,[1]Høst_4!$E$6:$N$50, 10, FALSE))</f>
        <v>0.26923076923076922</v>
      </c>
      <c r="V14" s="233">
        <f>IF(ISNA(VLOOKUP($E14,[1]Høst_5!$E$6:$N$50, 10, FALSE)) = TRUE, 1.5, VLOOKUP($E14,[1]Høst_5!$E$6:$N$50, 10, FALSE))</f>
        <v>0.11764705882352941</v>
      </c>
      <c r="W14" s="233">
        <f>IF(ISNA(VLOOKUP($E14,[1]Høst_6!$E$6:$N$50, 10, FALSE)) = TRUE, 1.5, VLOOKUP($E14,[1]Høst_6!$E$6:$N$50, 10, FALSE))</f>
        <v>1.5</v>
      </c>
      <c r="X14" s="233">
        <f>IF(ISNA(VLOOKUP($E14,[1]Høst_7!$E$6:$N$50, 10, FALSE)) = TRUE, 1.5, VLOOKUP($E14,[1]Høst_7!$E$6:$N$50, 10, FALSE))</f>
        <v>1</v>
      </c>
      <c r="Y14" s="233">
        <f>IF(ISNA(VLOOKUP($E14,[1]Høst_8!$E$6:$N$29, 10, FALSE)) = TRUE, 1.5, VLOOKUP($E14,[1]Høst_8!$E$6:$N$29, 10, FALSE))</f>
        <v>0.43478260869565216</v>
      </c>
      <c r="Z14" s="235">
        <f t="shared" si="0"/>
        <v>10.709744057610527</v>
      </c>
      <c r="AB14" s="235">
        <f t="shared" si="1"/>
        <v>7.407407407407407E-2</v>
      </c>
      <c r="AC14" s="235">
        <f t="shared" si="2"/>
        <v>0.11764705882352941</v>
      </c>
      <c r="AD14" s="235">
        <f t="shared" si="3"/>
        <v>0.16666666666666666</v>
      </c>
      <c r="AE14" s="235">
        <f t="shared" si="4"/>
        <v>0.21739130434782608</v>
      </c>
      <c r="AF14" s="235">
        <f t="shared" si="5"/>
        <v>0.26923076923076922</v>
      </c>
      <c r="AG14" s="235">
        <f t="shared" si="6"/>
        <v>0.34615384615384615</v>
      </c>
      <c r="AH14" s="235">
        <f t="shared" si="7"/>
        <v>0.42105263157894735</v>
      </c>
      <c r="AI14" s="236">
        <f t="shared" si="8"/>
        <v>0.43478260869565216</v>
      </c>
      <c r="AJ14" s="237">
        <f t="shared" si="9"/>
        <v>2.0469989595713112</v>
      </c>
    </row>
    <row r="15" spans="1:36" s="215" customFormat="1" ht="14.85" customHeight="1" x14ac:dyDescent="0.2">
      <c r="A15" s="230">
        <v>10</v>
      </c>
      <c r="B15" s="232" t="s">
        <v>154</v>
      </c>
      <c r="C15" s="238" t="s">
        <v>64</v>
      </c>
      <c r="D15" s="240" t="s">
        <v>56</v>
      </c>
      <c r="E15" s="238">
        <v>22</v>
      </c>
      <c r="F15" s="241" t="s">
        <v>65</v>
      </c>
      <c r="G15" s="192" t="s">
        <v>155</v>
      </c>
      <c r="H15" s="92" t="s">
        <v>149</v>
      </c>
      <c r="I15" s="233">
        <f>IF(ISNA(VLOOKUP($E15,[1]Vår_1!$E$6:$N$50, 10, FALSE)) = TRUE, 1.5, VLOOKUP($E15,[1]Vår_1!$E$6:$N$50, 10, FALSE))</f>
        <v>0.63157894736842102</v>
      </c>
      <c r="J15" s="233">
        <f>IF(ISNA(VLOOKUP($E15,[1]Vår_2!$E$6:$N$50, 10, FALSE)) = TRUE, 1.5, VLOOKUP($E15,[1]Vår_2!$E$6:$N$50, 10, FALSE))</f>
        <v>0.51851851851851849</v>
      </c>
      <c r="K15" s="233">
        <f>IF(ISNA(VLOOKUP($E15,[1]Vår_3!$E$6:$N$50, 10, FALSE)) = TRUE, 1.5, VLOOKUP($E15,[1]Vår_3!$E$6:$N$50, 10, FALSE))</f>
        <v>0.125</v>
      </c>
      <c r="L15" s="233">
        <f>IF(ISNA(VLOOKUP($E15,[1]Vår_4!$E$6:$N$48, 10, FALSE)) = TRUE, 1.5, VLOOKUP($E15,[1]Vår_4!$E$6:$N$48, 10, FALSE))</f>
        <v>0.11764705882352941</v>
      </c>
      <c r="M15" s="233">
        <v>1.5</v>
      </c>
      <c r="N15" s="233">
        <f>IF(ISNA(VLOOKUP($E15,[1]Vår_6!$E$6:$N$45, 10, FALSE)) = TRUE, 1.5, VLOOKUP($E15,[1]Vår_6!$E$6:$N$45, 10, FALSE))</f>
        <v>0.8571428571428571</v>
      </c>
      <c r="O15" s="233">
        <f>IF(ISNA(VLOOKUP($E15,[1]Vår_7!$E$6:$N$23, 10, FALSE)) = TRUE, 1.5, VLOOKUP($E15,[1]Vår_7!$E$6:$N$23, 10, FALSE))</f>
        <v>0.66666666666666663</v>
      </c>
      <c r="P15" s="233">
        <f>IF(ISNA(VLOOKUP($E15,[1]Vår_8!$E$6:$N$41, 10, FALSE)) = TRUE, 1.5, VLOOKUP($E15,[1]Vår_8!$E$6:$N$41, 10, FALSE))</f>
        <v>0.75</v>
      </c>
      <c r="Q15" s="234"/>
      <c r="R15" s="233">
        <f>IF(ISNA(VLOOKUP($E15,[1]Høst_1!$E$6:$N$25, 10, FALSE)) = TRUE, 1.5, VLOOKUP($E15,[1]Høst_1!$E$6:$N$25, 10, FALSE))</f>
        <v>0.30434782608695654</v>
      </c>
      <c r="S15" s="233">
        <f>IF(ISNA(VLOOKUP($E15,[1]Høst_2!$E$6:$N$50, 10, FALSE)) = TRUE, 1.5, VLOOKUP($E15,[1]Høst_2!$E$6:$N$50, 10, FALSE))</f>
        <v>0.23076923076923078</v>
      </c>
      <c r="T15" s="233">
        <f>IF(ISNA(VLOOKUP($E15,[1]Høst_3!$E$6:$N$38, 10, FALSE)) = TRUE, 1.5, VLOOKUP($E15,[1]Høst_3!$E$6:$N$38, 10, FALSE))</f>
        <v>0.33333333333333331</v>
      </c>
      <c r="U15" s="233">
        <f>IF(ISNA(VLOOKUP($E15,[1]Høst_4!$E$6:$N$50, 10, FALSE)) = TRUE, 1.5, VLOOKUP($E15,[1]Høst_4!$E$6:$N$50, 10, FALSE))</f>
        <v>0.65384615384615385</v>
      </c>
      <c r="V15" s="233">
        <f>IF(ISNA(VLOOKUP($E15,[1]Høst_5!$E$6:$N$50, 10, FALSE)) = TRUE, 1.5, VLOOKUP($E15,[1]Høst_5!$E$6:$N$50, 10, FALSE))</f>
        <v>1.5</v>
      </c>
      <c r="W15" s="233">
        <f>IF(ISNA(VLOOKUP($E15,[1]Høst_6!$E$6:$N$50, 10, FALSE)) = TRUE, 1.5, VLOOKUP($E15,[1]Høst_6!$E$6:$N$50, 10, FALSE))</f>
        <v>1.5</v>
      </c>
      <c r="X15" s="233">
        <f>IF(ISNA(VLOOKUP($E15,[1]Høst_7!$E$6:$N$50, 10, FALSE)) = TRUE, 1.5, VLOOKUP($E15,[1]Høst_7!$E$6:$N$50, 10, FALSE))</f>
        <v>1</v>
      </c>
      <c r="Y15" s="233">
        <f>IF(ISNA(VLOOKUP($E15,[1]Høst_8!$E$6:$N$29, 10, FALSE)) = TRUE, 1.5, VLOOKUP($E15,[1]Høst_8!$E$6:$N$29, 10, FALSE))</f>
        <v>1.5</v>
      </c>
      <c r="Z15" s="235">
        <f t="shared" si="0"/>
        <v>12.188850592555667</v>
      </c>
      <c r="AB15" s="235">
        <f t="shared" si="1"/>
        <v>0.11764705882352941</v>
      </c>
      <c r="AC15" s="235">
        <f t="shared" si="2"/>
        <v>0.125</v>
      </c>
      <c r="AD15" s="235">
        <f t="shared" si="3"/>
        <v>0.23076923076923078</v>
      </c>
      <c r="AE15" s="235">
        <f t="shared" si="4"/>
        <v>0.30434782608695654</v>
      </c>
      <c r="AF15" s="235">
        <f t="shared" si="5"/>
        <v>0.33333333333333331</v>
      </c>
      <c r="AG15" s="235">
        <f t="shared" si="6"/>
        <v>0.51851851851851849</v>
      </c>
      <c r="AH15" s="235">
        <f t="shared" si="7"/>
        <v>0.63157894736842102</v>
      </c>
      <c r="AI15" s="236">
        <f t="shared" si="8"/>
        <v>0.65384615384615385</v>
      </c>
      <c r="AJ15" s="237">
        <f t="shared" si="9"/>
        <v>2.915041068746143</v>
      </c>
    </row>
    <row r="16" spans="1:36" s="215" customFormat="1" ht="14.85" customHeight="1" x14ac:dyDescent="0.2">
      <c r="A16" s="230">
        <v>11</v>
      </c>
      <c r="B16" s="128" t="s">
        <v>96</v>
      </c>
      <c r="C16" s="129" t="s">
        <v>55</v>
      </c>
      <c r="D16" s="130" t="s">
        <v>56</v>
      </c>
      <c r="E16" s="131">
        <v>7055</v>
      </c>
      <c r="F16" s="128" t="s">
        <v>97</v>
      </c>
      <c r="G16" s="192" t="s">
        <v>98</v>
      </c>
      <c r="H16" s="92" t="s">
        <v>149</v>
      </c>
      <c r="I16" s="233">
        <f>IF(ISNA(VLOOKUP($E16,[1]Vår_1!$E$6:$N$50, 10, FALSE)) = TRUE, 1.5, VLOOKUP($E16,[1]Vår_1!$E$6:$N$50, 10, FALSE))</f>
        <v>0.57894736842105265</v>
      </c>
      <c r="J16" s="233">
        <f>IF(ISNA(VLOOKUP($E16,[1]Vår_2!$E$6:$N$50, 10, FALSE)) = TRUE, 1.5, VLOOKUP($E16,[1]Vår_2!$E$6:$N$50, 10, FALSE))</f>
        <v>0.25925925925925924</v>
      </c>
      <c r="K16" s="233">
        <f>IF(ISNA(VLOOKUP($E16,[1]Vår_3!$E$6:$N$50, 10, FALSE)) = TRUE, 1.5, VLOOKUP($E16,[1]Vår_3!$E$6:$N$50, 10, FALSE))</f>
        <v>1</v>
      </c>
      <c r="L16" s="233">
        <f>IF(ISNA(VLOOKUP($E16,[1]Vår_4!$E$6:$N$48, 10, FALSE)) = TRUE, 1.5, VLOOKUP($E16,[1]Vår_4!$E$6:$N$48, 10, FALSE))</f>
        <v>0.17647058823529413</v>
      </c>
      <c r="M16" s="233">
        <v>1.5</v>
      </c>
      <c r="N16" s="233">
        <f>IF(ISNA(VLOOKUP($E16,[1]Vår_6!$E$6:$N$45, 10, FALSE)) = TRUE, 1.5, VLOOKUP($E16,[1]Vår_6!$E$6:$N$45, 10, FALSE))</f>
        <v>1.5</v>
      </c>
      <c r="O16" s="233">
        <f>IF(ISNA(VLOOKUP($E16,[1]Vår_7!$E$6:$N$23, 10, FALSE)) = TRUE, 1.5, VLOOKUP($E16,[1]Vår_7!$E$6:$N$23, 10, FALSE))</f>
        <v>0.73333333333333328</v>
      </c>
      <c r="P16" s="233">
        <f>IF(ISNA(VLOOKUP($E16,[1]Vår_8!$E$6:$N$41, 10, FALSE)) = TRUE, 1.5, VLOOKUP($E16,[1]Vår_8!$E$6:$N$41, 10, FALSE))</f>
        <v>0.4</v>
      </c>
      <c r="Q16" s="234"/>
      <c r="R16" s="233">
        <f>IF(ISNA(VLOOKUP($E16,[1]Høst_1!$E$6:$N$25, 10, FALSE)) = TRUE, 1.5, VLOOKUP($E16,[1]Høst_1!$E$6:$N$25, 10, FALSE))</f>
        <v>0.73913043478260865</v>
      </c>
      <c r="S16" s="233">
        <f>IF(ISNA(VLOOKUP($E16,[1]Høst_2!$E$6:$N$50, 10, FALSE)) = TRUE, 1.5, VLOOKUP($E16,[1]Høst_2!$E$6:$N$50, 10, FALSE))</f>
        <v>1</v>
      </c>
      <c r="T16" s="233">
        <f>IF(ISNA(VLOOKUP($E16,[1]Høst_3!$E$6:$N$38, 10, FALSE)) = TRUE, 1.5, VLOOKUP($E16,[1]Høst_3!$E$6:$N$38, 10, FALSE))</f>
        <v>0.83333333333333337</v>
      </c>
      <c r="U16" s="233">
        <f>IF(ISNA(VLOOKUP($E16,[1]Høst_4!$E$6:$N$50, 10, FALSE)) = TRUE, 1.5, VLOOKUP($E16,[1]Høst_4!$E$6:$N$50, 10, FALSE))</f>
        <v>0.19230769230769232</v>
      </c>
      <c r="V16" s="233">
        <f>IF(ISNA(VLOOKUP($E16,[1]Høst_5!$E$6:$N$50, 10, FALSE)) = TRUE, 1.5, VLOOKUP($E16,[1]Høst_5!$E$6:$N$50, 10, FALSE))</f>
        <v>0.35294117647058826</v>
      </c>
      <c r="W16" s="233">
        <f>IF(ISNA(VLOOKUP($E16,[1]Høst_6!$E$6:$N$50, 10, FALSE)) = TRUE, 1.5, VLOOKUP($E16,[1]Høst_6!$E$6:$N$50, 10, FALSE))</f>
        <v>0.375</v>
      </c>
      <c r="X16" s="233">
        <f>IF(ISNA(VLOOKUP($E16,[1]Høst_7!$E$6:$N$50, 10, FALSE)) = TRUE, 1.5, VLOOKUP($E16,[1]Høst_7!$E$6:$N$50, 10, FALSE))</f>
        <v>1</v>
      </c>
      <c r="Y16" s="233">
        <f>IF(ISNA(VLOOKUP($E16,[1]Høst_8!$E$6:$N$29, 10, FALSE)) = TRUE, 1.5, VLOOKUP($E16,[1]Høst_8!$E$6:$N$29, 10, FALSE))</f>
        <v>0.60869565217391308</v>
      </c>
      <c r="Z16" s="235">
        <f t="shared" si="0"/>
        <v>11.249418838317077</v>
      </c>
      <c r="AB16" s="235">
        <f t="shared" si="1"/>
        <v>0.17647058823529413</v>
      </c>
      <c r="AC16" s="235">
        <f t="shared" si="2"/>
        <v>0.19230769230769232</v>
      </c>
      <c r="AD16" s="235">
        <f t="shared" si="3"/>
        <v>0.25925925925925924</v>
      </c>
      <c r="AE16" s="235">
        <f t="shared" si="4"/>
        <v>0.35294117647058826</v>
      </c>
      <c r="AF16" s="235">
        <f t="shared" si="5"/>
        <v>0.375</v>
      </c>
      <c r="AG16" s="235">
        <f t="shared" si="6"/>
        <v>0.4</v>
      </c>
      <c r="AH16" s="235">
        <f t="shared" si="7"/>
        <v>0.57894736842105265</v>
      </c>
      <c r="AI16" s="236">
        <f t="shared" si="8"/>
        <v>0.60869565217391308</v>
      </c>
      <c r="AJ16" s="237">
        <f t="shared" si="9"/>
        <v>2.9436217368677999</v>
      </c>
    </row>
    <row r="17" spans="1:36" s="215" customFormat="1" ht="14.85" customHeight="1" x14ac:dyDescent="0.2">
      <c r="A17" s="230">
        <v>12</v>
      </c>
      <c r="B17" s="242" t="s">
        <v>108</v>
      </c>
      <c r="C17" s="243" t="s">
        <v>55</v>
      </c>
      <c r="D17" s="244" t="s">
        <v>56</v>
      </c>
      <c r="E17" s="131">
        <v>11620</v>
      </c>
      <c r="F17" s="242" t="s">
        <v>109</v>
      </c>
      <c r="G17" s="245" t="s">
        <v>110</v>
      </c>
      <c r="H17" s="133" t="s">
        <v>150</v>
      </c>
      <c r="I17" s="233">
        <f>IF(ISNA(VLOOKUP($E17,[1]Vår_1!$E$6:$N$50, 10, FALSE)) = TRUE, 1.5, VLOOKUP($E17,[1]Vår_1!$E$6:$N$50, 10, FALSE))</f>
        <v>0.52631578947368418</v>
      </c>
      <c r="J17" s="233">
        <f>IF(ISNA(VLOOKUP($E17,[1]Vår_2!$E$6:$N$50, 10, FALSE)) = TRUE, 1.5, VLOOKUP($E17,[1]Vår_2!$E$6:$N$50, 10, FALSE))</f>
        <v>0.25925925925925924</v>
      </c>
      <c r="K17" s="233">
        <f>IF(ISNA(VLOOKUP($E17,[1]Vår_3!$E$6:$N$50, 10, FALSE)) = TRUE, 1.5, VLOOKUP($E17,[1]Vår_3!$E$6:$N$50, 10, FALSE))</f>
        <v>1</v>
      </c>
      <c r="L17" s="233">
        <f>IF(ISNA(VLOOKUP($E17,[1]Vår_4!$E$6:$N$48, 10, FALSE)) = TRUE, 1.5, VLOOKUP($E17,[1]Vår_4!$E$6:$N$48, 10, FALSE))</f>
        <v>1.5</v>
      </c>
      <c r="M17" s="233">
        <v>1.5</v>
      </c>
      <c r="N17" s="233">
        <f>IF(ISNA(VLOOKUP($E17,[1]Vår_6!$E$6:$N$45, 10, FALSE)) = TRUE, 1.5, VLOOKUP($E17,[1]Vår_6!$E$6:$N$45, 10, FALSE))</f>
        <v>0.19047619047619047</v>
      </c>
      <c r="O17" s="233">
        <f>IF(ISNA(VLOOKUP($E17,[1]Vår_7!$E$6:$N$23, 10, FALSE)) = TRUE, 1.5, VLOOKUP($E17,[1]Vår_7!$E$6:$N$23, 10, FALSE))</f>
        <v>0.33333333333333331</v>
      </c>
      <c r="P17" s="233">
        <v>0.46</v>
      </c>
      <c r="Q17" s="234"/>
      <c r="R17" s="233">
        <f>IF(ISNA(VLOOKUP($E17,[1]Høst_1!$E$6:$N$25, 10, FALSE)) = TRUE, 1.5, VLOOKUP($E17,[1]Høst_1!$E$6:$N$25, 10, FALSE))</f>
        <v>0.56521739130434778</v>
      </c>
      <c r="S17" s="233">
        <f>IF(ISNA(VLOOKUP($E17,[1]Høst_2!$E$6:$N$50, 10, FALSE)) = TRUE, 1.5, VLOOKUP($E17,[1]Høst_2!$E$6:$N$50, 10, FALSE))</f>
        <v>0.30769230769230771</v>
      </c>
      <c r="T17" s="233">
        <f>IF(ISNA(VLOOKUP($E17,[1]Høst_3!$E$6:$N$38, 10, FALSE)) = TRUE, 1.5, VLOOKUP($E17,[1]Høst_3!$E$6:$N$38, 10, FALSE))</f>
        <v>0.58333333333333337</v>
      </c>
      <c r="U17" s="233">
        <f>IF(ISNA(VLOOKUP($E17,[1]Høst_4!$E$6:$N$50, 10, FALSE)) = TRUE, 1.5, VLOOKUP($E17,[1]Høst_4!$E$6:$N$50, 10, FALSE))</f>
        <v>0.53846153846153844</v>
      </c>
      <c r="V17" s="233">
        <f>IF(ISNA(VLOOKUP($E17,[1]Høst_5!$E$6:$N$50, 10, FALSE)) = TRUE, 1.5, VLOOKUP($E17,[1]Høst_5!$E$6:$N$50, 10, FALSE))</f>
        <v>0.94117647058823528</v>
      </c>
      <c r="W17" s="233">
        <f>IF(ISNA(VLOOKUP($E17,[1]Høst_6!$E$6:$N$50, 10, FALSE)) = TRUE, 1.5, VLOOKUP($E17,[1]Høst_6!$E$6:$N$50, 10, FALSE))</f>
        <v>0.625</v>
      </c>
      <c r="X17" s="233">
        <f>IF(ISNA(VLOOKUP($E17,[1]Høst_7!$E$6:$N$50, 10, FALSE)) = TRUE, 1.5, VLOOKUP($E17,[1]Høst_7!$E$6:$N$50, 10, FALSE))</f>
        <v>1</v>
      </c>
      <c r="Y17" s="233">
        <f>IF(ISNA(VLOOKUP($E17,[1]Høst_8!$E$6:$N$29, 10, FALSE)) = TRUE, 1.5, VLOOKUP($E17,[1]Høst_8!$E$6:$N$29, 10, FALSE))</f>
        <v>0.78260869565217395</v>
      </c>
      <c r="Z17" s="235">
        <f t="shared" si="0"/>
        <v>11.112874309574403</v>
      </c>
      <c r="AB17" s="235">
        <f t="shared" si="1"/>
        <v>0.19047619047619047</v>
      </c>
      <c r="AC17" s="235">
        <f t="shared" si="2"/>
        <v>0.25925925925925924</v>
      </c>
      <c r="AD17" s="235">
        <f t="shared" si="3"/>
        <v>0.30769230769230771</v>
      </c>
      <c r="AE17" s="235">
        <f t="shared" si="4"/>
        <v>0.33333333333333331</v>
      </c>
      <c r="AF17" s="235">
        <f t="shared" si="5"/>
        <v>0.46</v>
      </c>
      <c r="AG17" s="235">
        <f t="shared" si="6"/>
        <v>0.52631578947368418</v>
      </c>
      <c r="AH17" s="235">
        <f t="shared" si="7"/>
        <v>0.53846153846153844</v>
      </c>
      <c r="AI17" s="236">
        <f t="shared" si="8"/>
        <v>0.56521739130434778</v>
      </c>
      <c r="AJ17" s="237">
        <f t="shared" si="9"/>
        <v>3.1807558100006608</v>
      </c>
    </row>
    <row r="18" spans="1:36" s="215" customFormat="1" ht="14.85" customHeight="1" x14ac:dyDescent="0.2">
      <c r="A18" s="230">
        <v>13</v>
      </c>
      <c r="B18" s="246" t="s">
        <v>105</v>
      </c>
      <c r="C18" s="243" t="s">
        <v>64</v>
      </c>
      <c r="D18" s="244" t="s">
        <v>56</v>
      </c>
      <c r="E18" s="247">
        <v>10886</v>
      </c>
      <c r="F18" s="242" t="s">
        <v>106</v>
      </c>
      <c r="G18" s="248" t="s">
        <v>107</v>
      </c>
      <c r="H18" s="133" t="s">
        <v>150</v>
      </c>
      <c r="I18" s="233">
        <f>IF(ISNA(VLOOKUP($E18,[1]Vår_1!$E$6:$N$50, 10, FALSE)) = TRUE, 1.5, VLOOKUP($E18,[1]Vår_1!$E$6:$N$50, 10, FALSE))</f>
        <v>1.5</v>
      </c>
      <c r="J18" s="233">
        <f>IF(ISNA(VLOOKUP($E18,[1]Vår_2!$E$6:$N$50, 10, FALSE)) = TRUE, 1.5, VLOOKUP($E18,[1]Vår_2!$E$6:$N$50, 10, FALSE))</f>
        <v>0.77777777777777779</v>
      </c>
      <c r="K18" s="233">
        <f>IF(ISNA(VLOOKUP($E18,[1]Vår_3!$E$6:$N$50, 10, FALSE)) = TRUE, 1.5, VLOOKUP($E18,[1]Vår_3!$E$6:$N$50, 10, FALSE))</f>
        <v>1</v>
      </c>
      <c r="L18" s="233">
        <f>IF(ISNA(VLOOKUP($E18,[1]Vår_4!$E$6:$N$48, 10, FALSE)) = TRUE, 1.5, VLOOKUP($E18,[1]Vår_4!$E$6:$N$48, 10, FALSE))</f>
        <v>1.5</v>
      </c>
      <c r="M18" s="233">
        <v>1.5</v>
      </c>
      <c r="N18" s="233">
        <f>IF(ISNA(VLOOKUP($E18,[1]Vår_6!$E$6:$N$45, 10, FALSE)) = TRUE, 1.5, VLOOKUP($E18,[1]Vår_6!$E$6:$N$45, 10, FALSE))</f>
        <v>0.80952380952380953</v>
      </c>
      <c r="O18" s="233">
        <f>IF(ISNA(VLOOKUP($E18,[1]Vår_7!$E$6:$N$23, 10, FALSE)) = TRUE, 1.5, VLOOKUP($E18,[1]Vår_7!$E$6:$N$23, 10, FALSE))</f>
        <v>1.5</v>
      </c>
      <c r="P18" s="233">
        <f>IF(ISNA(VLOOKUP($E18,[1]Vår_8!$E$6:$N$41, 10, FALSE)) = TRUE, 1.5, VLOOKUP($E18,[1]Vår_8!$E$6:$N$41, 10, FALSE))</f>
        <v>1.5</v>
      </c>
      <c r="Q18" s="234"/>
      <c r="R18" s="233">
        <v>1.5</v>
      </c>
      <c r="S18" s="233">
        <f>IF(ISNA(VLOOKUP($E18,[1]Høst_2!$E$6:$N$50, 10, FALSE)) = TRUE, 1.5, VLOOKUP($E18,[1]Høst_2!$E$6:$N$50, 10, FALSE))</f>
        <v>1.5</v>
      </c>
      <c r="T18" s="233">
        <f>IF(ISNA(VLOOKUP($E18,[1]Høst_3!$E$6:$N$38, 10, FALSE)) = TRUE, 1.5, VLOOKUP($E18,[1]Høst_3!$E$6:$N$38, 10, FALSE))</f>
        <v>0.125</v>
      </c>
      <c r="U18" s="233">
        <f>IF(ISNA(VLOOKUP($E18,[1]Høst_4!$E$6:$N$50, 10, FALSE)) = TRUE, 1.5, VLOOKUP($E18,[1]Høst_4!$E$6:$N$50, 10, FALSE))</f>
        <v>0.15384615384615385</v>
      </c>
      <c r="V18" s="233">
        <f>IF(ISNA(VLOOKUP($E18,[1]Høst_5!$E$6:$N$50, 10, FALSE)) = TRUE, 1.5, VLOOKUP($E18,[1]Høst_5!$E$6:$N$50, 10, FALSE))</f>
        <v>0.29411764705882354</v>
      </c>
      <c r="W18" s="233">
        <f>IF(ISNA(VLOOKUP($E18,[1]Høst_6!$E$6:$N$50, 10, FALSE)) = TRUE, 1.5, VLOOKUP($E18,[1]Høst_6!$E$6:$N$50, 10, FALSE))</f>
        <v>0.3125</v>
      </c>
      <c r="X18" s="233">
        <v>0.32</v>
      </c>
      <c r="Y18" s="233">
        <f>IF(ISNA(VLOOKUP($E18,[1]Høst_8!$E$6:$N$29, 10, FALSE)) = TRUE, 1.5, VLOOKUP($E18,[1]Høst_8!$E$6:$N$29, 10, FALSE))</f>
        <v>0.73913043478260865</v>
      </c>
      <c r="Z18" s="235">
        <f t="shared" si="0"/>
        <v>15.031895822989174</v>
      </c>
      <c r="AB18" s="235">
        <f t="shared" si="1"/>
        <v>0.125</v>
      </c>
      <c r="AC18" s="235">
        <f t="shared" si="2"/>
        <v>0.15384615384615385</v>
      </c>
      <c r="AD18" s="235">
        <f t="shared" si="3"/>
        <v>0.29411764705882354</v>
      </c>
      <c r="AE18" s="235">
        <f t="shared" si="4"/>
        <v>0.3125</v>
      </c>
      <c r="AF18" s="235">
        <f t="shared" si="5"/>
        <v>0.32</v>
      </c>
      <c r="AG18" s="235">
        <f t="shared" si="6"/>
        <v>0.73913043478260865</v>
      </c>
      <c r="AH18" s="235">
        <f t="shared" si="7"/>
        <v>0.77777777777777779</v>
      </c>
      <c r="AI18" s="236">
        <f t="shared" si="8"/>
        <v>0.80952380952380953</v>
      </c>
      <c r="AJ18" s="237">
        <f t="shared" si="9"/>
        <v>3.5318958229891733</v>
      </c>
    </row>
    <row r="19" spans="1:36" s="215" customFormat="1" ht="14.85" customHeight="1" x14ac:dyDescent="0.2">
      <c r="A19" s="230">
        <v>14</v>
      </c>
      <c r="B19" s="157" t="s">
        <v>81</v>
      </c>
      <c r="C19" s="158" t="s">
        <v>64</v>
      </c>
      <c r="D19" s="159" t="s">
        <v>56</v>
      </c>
      <c r="E19" s="158">
        <v>9727</v>
      </c>
      <c r="F19" s="157" t="s">
        <v>82</v>
      </c>
      <c r="G19" s="122" t="s">
        <v>83</v>
      </c>
      <c r="H19" s="92" t="s">
        <v>149</v>
      </c>
      <c r="I19" s="233">
        <f>IF(ISNA(VLOOKUP($E19,[1]Vår_1!$E$6:$N$50, 10, FALSE)) = TRUE, 1.5, VLOOKUP($E19,[1]Vår_1!$E$6:$N$50, 10, FALSE))</f>
        <v>0.36842105263157893</v>
      </c>
      <c r="J19" s="233">
        <f>IF(ISNA(VLOOKUP($E19,[1]Vår_2!$E$6:$N$50, 10, FALSE)) = TRUE, 1.5, VLOOKUP($E19,[1]Vår_2!$E$6:$N$50, 10, FALSE))</f>
        <v>0.22222222222222221</v>
      </c>
      <c r="K19" s="233">
        <f>IF(ISNA(VLOOKUP($E19,[1]Vår_3!$E$6:$N$50, 10, FALSE)) = TRUE, 1.5, VLOOKUP($E19,[1]Vår_3!$E$6:$N$50, 10, FALSE))</f>
        <v>0.15625</v>
      </c>
      <c r="L19" s="233">
        <f>IF(ISNA(VLOOKUP($E19,[1]Vår_4!$E$6:$N$48, 10, FALSE)) = TRUE, 1.5, VLOOKUP($E19,[1]Vår_4!$E$6:$N$48, 10, FALSE))</f>
        <v>1.5</v>
      </c>
      <c r="M19" s="233">
        <v>1.5</v>
      </c>
      <c r="N19" s="233">
        <v>0.75</v>
      </c>
      <c r="O19" s="233">
        <f>IF(ISNA(VLOOKUP($E19,[1]Vår_7!$E$6:$N$23, 10, FALSE)) = TRUE, 1.5, VLOOKUP($E19,[1]Vår_7!$E$6:$N$23, 10, FALSE))</f>
        <v>1.5</v>
      </c>
      <c r="P19" s="233">
        <f>IF(ISNA(VLOOKUP($E19,[1]Vår_8!$E$6:$N$41, 10, FALSE)) = TRUE, 1.5, VLOOKUP($E19,[1]Vår_8!$E$6:$N$41, 10, FALSE))</f>
        <v>1.5</v>
      </c>
      <c r="Q19" s="234"/>
      <c r="R19" s="233">
        <v>1.5</v>
      </c>
      <c r="S19" s="233">
        <f>IF(ISNA(VLOOKUP($E19,[1]Høst_2!$E$6:$N$50, 10, FALSE)) = TRUE, 1.5, VLOOKUP($E19,[1]Høst_2!$E$6:$N$50, 10, FALSE))</f>
        <v>1.5</v>
      </c>
      <c r="T19" s="233">
        <f>IF(ISNA(VLOOKUP($E19,[1]Høst_3!$E$6:$N$38, 10, FALSE)) = TRUE, 1.5, VLOOKUP($E19,[1]Høst_3!$E$6:$N$38, 10, FALSE))</f>
        <v>1.5</v>
      </c>
      <c r="U19" s="233">
        <f>IF(ISNA(VLOOKUP($E19,[1]Høst_4!$E$6:$N$50, 10, FALSE)) = TRUE, 1.5, VLOOKUP($E19,[1]Høst_4!$E$6:$N$50, 10, FALSE))</f>
        <v>0.26923076923076922</v>
      </c>
      <c r="V19" s="233">
        <f>IF(ISNA(VLOOKUP($E19,[1]Høst_5!$E$6:$N$50, 10, FALSE)) = TRUE, 1.5, VLOOKUP($E19,[1]Høst_5!$E$6:$N$50, 10, FALSE))</f>
        <v>0.52941176470588236</v>
      </c>
      <c r="W19" s="233">
        <f>IF(ISNA(VLOOKUP($E19,[1]Høst_6!$E$6:$N$50, 10, FALSE)) = TRUE, 1.5, VLOOKUP($E19,[1]Høst_6!$E$6:$N$50, 10, FALSE))</f>
        <v>1.5</v>
      </c>
      <c r="X19" s="233">
        <f>IF(ISNA(VLOOKUP($E19,[1]Høst_7!$E$6:$N$50, 10, FALSE)) = TRUE, 1.5, VLOOKUP($E19,[1]Høst_7!$E$6:$N$50, 10, FALSE))</f>
        <v>1</v>
      </c>
      <c r="Y19" s="233">
        <f>IF(ISNA(VLOOKUP($E19,[1]Høst_8!$E$6:$N$29, 10, FALSE)) = TRUE, 1.5, VLOOKUP($E19,[1]Høst_8!$E$6:$N$29, 10, FALSE))</f>
        <v>0.39130434782608697</v>
      </c>
      <c r="Z19" s="235">
        <f t="shared" si="0"/>
        <v>15.68684015661654</v>
      </c>
      <c r="AB19" s="235">
        <f t="shared" si="1"/>
        <v>0.15625</v>
      </c>
      <c r="AC19" s="235">
        <f t="shared" si="2"/>
        <v>0.22222222222222221</v>
      </c>
      <c r="AD19" s="235">
        <f t="shared" si="3"/>
        <v>0.26923076923076922</v>
      </c>
      <c r="AE19" s="235">
        <f t="shared" si="4"/>
        <v>0.36842105263157893</v>
      </c>
      <c r="AF19" s="235">
        <f t="shared" si="5"/>
        <v>0.39130434782608697</v>
      </c>
      <c r="AG19" s="235">
        <f t="shared" si="6"/>
        <v>0.52941176470588236</v>
      </c>
      <c r="AH19" s="235">
        <f t="shared" si="7"/>
        <v>0.75</v>
      </c>
      <c r="AI19" s="236">
        <f t="shared" si="8"/>
        <v>1</v>
      </c>
      <c r="AJ19" s="237">
        <f t="shared" si="9"/>
        <v>3.6868401566165399</v>
      </c>
    </row>
    <row r="20" spans="1:36" s="215" customFormat="1" ht="14.85" customHeight="1" x14ac:dyDescent="0.2">
      <c r="A20" s="230">
        <v>15</v>
      </c>
      <c r="B20" s="169" t="s">
        <v>90</v>
      </c>
      <c r="C20" s="170" t="s">
        <v>64</v>
      </c>
      <c r="D20" s="171" t="s">
        <v>56</v>
      </c>
      <c r="E20" s="172">
        <v>11733</v>
      </c>
      <c r="F20" s="169" t="s">
        <v>91</v>
      </c>
      <c r="G20" s="173" t="s">
        <v>92</v>
      </c>
      <c r="H20" s="133" t="s">
        <v>150</v>
      </c>
      <c r="I20" s="233">
        <f>IF(ISNA(VLOOKUP($E20,[1]Vår_1!$E$6:$N$50, 10, FALSE)) = TRUE, 1.5, VLOOKUP($E20,[1]Vår_1!$E$6:$N$50, 10, FALSE))</f>
        <v>0.73684210526315785</v>
      </c>
      <c r="J20" s="233">
        <f>IF(ISNA(VLOOKUP($E20,[1]Vår_2!$E$6:$N$50, 10, FALSE)) = TRUE, 1.5, VLOOKUP($E20,[1]Vår_2!$E$6:$N$50, 10, FALSE))</f>
        <v>0.18518518518518517</v>
      </c>
      <c r="K20" s="233">
        <f>IF(ISNA(VLOOKUP($E20,[1]Vår_3!$E$6:$N$50, 10, FALSE)) = TRUE, 1.5, VLOOKUP($E20,[1]Vår_3!$E$6:$N$50, 10, FALSE))</f>
        <v>1</v>
      </c>
      <c r="L20" s="233">
        <f>IF(ISNA(VLOOKUP($E20,[1]Vår_4!$E$6:$N$48, 10, FALSE)) = TRUE, 1.5, VLOOKUP($E20,[1]Vår_4!$E$6:$N$48, 10, FALSE))</f>
        <v>1.5</v>
      </c>
      <c r="M20" s="233">
        <v>1.5</v>
      </c>
      <c r="N20" s="233">
        <f>IF(ISNA(VLOOKUP($E20,[1]Vår_6!$E$6:$N$45, 10, FALSE)) = TRUE, 1.5, VLOOKUP($E20,[1]Vår_6!$E$6:$N$45, 10, FALSE))</f>
        <v>0.2857142857142857</v>
      </c>
      <c r="O20" s="233">
        <f>IF(ISNA(VLOOKUP($E20,[1]Vår_7!$E$6:$N$23, 10, FALSE)) = TRUE, 1.5, VLOOKUP($E20,[1]Vår_7!$E$6:$N$23, 10, FALSE))</f>
        <v>1.5</v>
      </c>
      <c r="P20" s="233">
        <f>IF(ISNA(VLOOKUP($E20,[1]Vår_8!$E$6:$N$41, 10, FALSE)) = TRUE, 1.5, VLOOKUP($E20,[1]Vår_8!$E$6:$N$41, 10, FALSE))</f>
        <v>0.9</v>
      </c>
      <c r="Q20" s="234"/>
      <c r="R20" s="233">
        <v>1.5</v>
      </c>
      <c r="S20" s="233">
        <f>IF(ISNA(VLOOKUP($E20,[1]Høst_2!$E$6:$N$50, 10, FALSE)) = TRUE, 1.5, VLOOKUP($E20,[1]Høst_2!$E$6:$N$50, 10, FALSE))</f>
        <v>0.61538461538461542</v>
      </c>
      <c r="T20" s="233">
        <f>IF(ISNA(VLOOKUP($E20,[1]Høst_3!$E$6:$N$38, 10, FALSE)) = TRUE, 1.5, VLOOKUP($E20,[1]Høst_3!$E$6:$N$38, 10, FALSE))</f>
        <v>0.5</v>
      </c>
      <c r="U20" s="233">
        <f>IF(ISNA(VLOOKUP($E20,[1]Høst_4!$E$6:$N$50, 10, FALSE)) = TRUE, 1.5, VLOOKUP($E20,[1]Høst_4!$E$6:$N$50, 10, FALSE))</f>
        <v>0.57692307692307687</v>
      </c>
      <c r="V20" s="233">
        <f>IF(ISNA(VLOOKUP($E20,[1]Høst_5!$E$6:$N$50, 10, FALSE)) = TRUE, 1.5, VLOOKUP($E20,[1]Høst_5!$E$6:$N$50, 10, FALSE))</f>
        <v>1.5</v>
      </c>
      <c r="W20" s="233">
        <f>IF(ISNA(VLOOKUP($E20,[1]Høst_5!$E$6:$N$50, 10, FALSE)) = TRUE, 1.5, VLOOKUP($E20,[1]Høst_5!$E$6:$N$50, 10, FALSE))</f>
        <v>1.5</v>
      </c>
      <c r="X20" s="233">
        <f>IF(ISNA(VLOOKUP($E20,[1]Høst_7!$E$6:$N$50, 10, FALSE)) = TRUE, 1.5, VLOOKUP($E20,[1]Høst_7!$E$6:$N$50, 10, FALSE))</f>
        <v>1</v>
      </c>
      <c r="Y20" s="233">
        <f>IF(ISNA(VLOOKUP($E20,[1]Høst_8!$E$6:$N$29, 10, FALSE)) = TRUE, 1.5, VLOOKUP($E20,[1]Høst_8!$E$6:$N$29, 10, FALSE))</f>
        <v>0.52173913043478259</v>
      </c>
      <c r="Z20" s="235">
        <f t="shared" si="0"/>
        <v>15.321788398905102</v>
      </c>
      <c r="AB20" s="235">
        <f t="shared" si="1"/>
        <v>0.18518518518518517</v>
      </c>
      <c r="AC20" s="235">
        <f t="shared" si="2"/>
        <v>0.2857142857142857</v>
      </c>
      <c r="AD20" s="235">
        <f t="shared" si="3"/>
        <v>0.5</v>
      </c>
      <c r="AE20" s="235">
        <f t="shared" si="4"/>
        <v>0.52173913043478259</v>
      </c>
      <c r="AF20" s="235">
        <f t="shared" si="5"/>
        <v>0.57692307692307687</v>
      </c>
      <c r="AG20" s="235">
        <f t="shared" si="6"/>
        <v>0.61538461538461542</v>
      </c>
      <c r="AH20" s="235">
        <f t="shared" si="7"/>
        <v>0.73684210526315785</v>
      </c>
      <c r="AI20" s="236">
        <f t="shared" si="8"/>
        <v>0.9</v>
      </c>
      <c r="AJ20" s="237">
        <f t="shared" si="9"/>
        <v>4.3217883989051042</v>
      </c>
    </row>
    <row r="21" spans="1:36" s="215" customFormat="1" ht="14.85" customHeight="1" x14ac:dyDescent="0.2">
      <c r="A21" s="230">
        <v>16</v>
      </c>
      <c r="B21" s="85" t="s">
        <v>70</v>
      </c>
      <c r="C21" s="86" t="s">
        <v>55</v>
      </c>
      <c r="D21" s="87" t="s">
        <v>56</v>
      </c>
      <c r="E21" s="88">
        <v>9775</v>
      </c>
      <c r="F21" s="85" t="s">
        <v>71</v>
      </c>
      <c r="G21" s="112" t="s">
        <v>72</v>
      </c>
      <c r="H21" s="92" t="s">
        <v>149</v>
      </c>
      <c r="I21" s="233">
        <f>IF(ISNA(VLOOKUP($E21,[1]Vår_1!$E$6:$N$50, 10, FALSE)) = TRUE, 1.5, VLOOKUP($E21,[1]Vår_1!$E$6:$N$50, 10, FALSE))</f>
        <v>1.5</v>
      </c>
      <c r="J21" s="233">
        <f>IF(ISNA(VLOOKUP($E21,[1]Vår_2!$E$6:$N$50, 10, FALSE)) = TRUE, 1.5, VLOOKUP($E21,[1]Vår_2!$E$6:$N$50, 10, FALSE))</f>
        <v>1.5</v>
      </c>
      <c r="K21" s="233">
        <f>IF(ISNA(VLOOKUP($E21,[1]Vår_3!$E$6:$N$50, 10, FALSE)) = TRUE, 1.5, VLOOKUP($E21,[1]Vår_3!$E$6:$N$50, 10, FALSE))</f>
        <v>1</v>
      </c>
      <c r="L21" s="233">
        <f>IF(ISNA(VLOOKUP($E21,[1]Vår_4!$E$6:$N$48, 10, FALSE)) = TRUE, 1.5, VLOOKUP($E21,[1]Vår_4!$E$6:$N$48, 10, FALSE))</f>
        <v>1.5</v>
      </c>
      <c r="M21" s="233">
        <v>1.5</v>
      </c>
      <c r="N21" s="233">
        <f>IF(ISNA(VLOOKUP($E21,[1]Vår_6!$E$6:$N$45, 10, FALSE)) = TRUE, 1.5, VLOOKUP($E21,[1]Vår_6!$E$6:$N$45, 10, FALSE))</f>
        <v>1.5</v>
      </c>
      <c r="O21" s="233">
        <f>IF(ISNA(VLOOKUP($E21,[1]Vår_7!$E$6:$N$23, 10, FALSE)) = TRUE, 1.5, VLOOKUP($E21,[1]Vår_7!$E$6:$N$23, 10, FALSE))</f>
        <v>1.5</v>
      </c>
      <c r="P21" s="233">
        <f>IF(ISNA(VLOOKUP($E21,[1]Vår_8!$E$6:$N$41, 10, FALSE)) = TRUE, 1.5, VLOOKUP($E21,[1]Vår_8!$E$6:$N$41, 10, FALSE))</f>
        <v>0.15</v>
      </c>
      <c r="Q21" s="234"/>
      <c r="R21" s="233">
        <f>IF(ISNA(VLOOKUP($E21,[1]Høst_1!$E$6:$N$25, 10, FALSE)) = TRUE, 1.5, VLOOKUP($E21,[1]Høst_1!$E$6:$N$25, 10, FALSE))</f>
        <v>0.39130434782608697</v>
      </c>
      <c r="S21" s="233">
        <f>IF(ISNA(VLOOKUP($E21,[1]Høst_2!$E$6:$N$50, 10, FALSE)) = TRUE, 1.5, VLOOKUP($E21,[1]Høst_2!$E$6:$N$50, 10, FALSE))</f>
        <v>0.46153846153846156</v>
      </c>
      <c r="T21" s="233">
        <f>IF(ISNA(VLOOKUP($E21,[1]Høst_3!$E$6:$N$38, 10, FALSE)) = TRUE, 1.5, VLOOKUP($E21,[1]Høst_3!$E$6:$N$38, 10, FALSE))</f>
        <v>1.5</v>
      </c>
      <c r="U21" s="233">
        <f>IF(ISNA(VLOOKUP($E21,[1]Høst_4!$E$6:$N$50, 10, FALSE)) = TRUE, 1.5, VLOOKUP($E21,[1]Høst_4!$E$6:$N$50, 10, FALSE))</f>
        <v>0.61538461538461542</v>
      </c>
      <c r="V21" s="233">
        <f>IF(ISNA(VLOOKUP($E21,[1]Høst_5!$E$6:$N$50, 10, FALSE)) = TRUE, 1.5, VLOOKUP($E21,[1]Høst_5!$E$6:$N$50, 10, FALSE))</f>
        <v>1.5</v>
      </c>
      <c r="W21" s="233">
        <v>0.54</v>
      </c>
      <c r="X21" s="233">
        <f>IF(ISNA(VLOOKUP($E21,[1]Høst_7!$E$6:$N$50, 10, FALSE)) = TRUE, 1.5, VLOOKUP($E21,[1]Høst_7!$E$6:$N$50, 10, FALSE))</f>
        <v>1</v>
      </c>
      <c r="Y21" s="233">
        <f>IF(ISNA(VLOOKUP($E21,[1]Høst_8!$E$6:$N$29, 10, FALSE)) = TRUE, 1.5, VLOOKUP($E21,[1]Høst_8!$E$6:$N$29, 10, FALSE))</f>
        <v>0.21739130434782608</v>
      </c>
      <c r="Z21" s="235">
        <f t="shared" si="0"/>
        <v>16.375618729096988</v>
      </c>
      <c r="AB21" s="235">
        <f t="shared" si="1"/>
        <v>0.15</v>
      </c>
      <c r="AC21" s="235">
        <f t="shared" si="2"/>
        <v>0.21739130434782608</v>
      </c>
      <c r="AD21" s="235">
        <f t="shared" si="3"/>
        <v>0.39130434782608697</v>
      </c>
      <c r="AE21" s="235">
        <f t="shared" si="4"/>
        <v>0.46153846153846156</v>
      </c>
      <c r="AF21" s="235">
        <f t="shared" si="5"/>
        <v>0.54</v>
      </c>
      <c r="AG21" s="235">
        <f t="shared" si="6"/>
        <v>0.61538461538461542</v>
      </c>
      <c r="AH21" s="235">
        <f t="shared" si="7"/>
        <v>1</v>
      </c>
      <c r="AI21" s="236">
        <f t="shared" si="8"/>
        <v>1</v>
      </c>
      <c r="AJ21" s="237">
        <f t="shared" si="9"/>
        <v>4.3756187290969901</v>
      </c>
    </row>
    <row r="22" spans="1:36" s="215" customFormat="1" ht="14.85" customHeight="1" x14ac:dyDescent="0.2">
      <c r="A22" s="230">
        <v>17</v>
      </c>
      <c r="B22" s="128" t="s">
        <v>111</v>
      </c>
      <c r="C22" s="129" t="s">
        <v>64</v>
      </c>
      <c r="D22" s="130" t="s">
        <v>56</v>
      </c>
      <c r="E22" s="131">
        <v>11722</v>
      </c>
      <c r="F22" s="128" t="s">
        <v>112</v>
      </c>
      <c r="G22" s="192" t="s">
        <v>113</v>
      </c>
      <c r="H22" s="133" t="s">
        <v>150</v>
      </c>
      <c r="I22" s="233">
        <f>IF(ISNA(VLOOKUP($E22,[1]Vår_1!$E$6:$N$50, 10, FALSE)) = TRUE, 1.5, VLOOKUP($E22,[1]Vår_1!$E$6:$N$50, 10, FALSE))</f>
        <v>1.5</v>
      </c>
      <c r="J22" s="233">
        <f>IF(ISNA(VLOOKUP($E22,[1]Vår_2!$E$6:$N$50, 10, FALSE)) = TRUE, 1.5, VLOOKUP($E22,[1]Vår_2!$E$6:$N$50, 10, FALSE))</f>
        <v>1.5</v>
      </c>
      <c r="K22" s="233">
        <f>IF(ISNA(VLOOKUP($E22,[1]Vår_3!$E$6:$N$50, 10, FALSE)) = TRUE, 1.5, VLOOKUP($E22,[1]Vår_3!$E$6:$N$50, 10, FALSE))</f>
        <v>1</v>
      </c>
      <c r="L22" s="233">
        <f>IF(ISNA(VLOOKUP($E22,[1]Vår_4!$E$6:$N$48, 10, FALSE)) = TRUE, 1.5, VLOOKUP($E22,[1]Vår_4!$E$6:$N$48, 10, FALSE))</f>
        <v>0.47058823529411764</v>
      </c>
      <c r="M22" s="233">
        <v>1.5</v>
      </c>
      <c r="N22" s="233">
        <f>IF(ISNA(VLOOKUP($E22,[1]Vår_6!$E$6:$N$45, 10, FALSE)) = TRUE, 1.5, VLOOKUP($E22,[1]Vår_6!$E$6:$N$45, 10, FALSE))</f>
        <v>0.23809523809523808</v>
      </c>
      <c r="O22" s="233">
        <f>IF(ISNA(VLOOKUP($E22,[1]Vår_7!$E$6:$N$23, 10, FALSE)) = TRUE, 1.5, VLOOKUP($E22,[1]Vår_7!$E$6:$N$23, 10, FALSE))</f>
        <v>0.13333333333333333</v>
      </c>
      <c r="P22" s="233">
        <f>IF(ISNA(VLOOKUP($E22,[1]Vår_8!$E$6:$N$41, 10, FALSE)) = TRUE, 1.5, VLOOKUP($E22,[1]Vår_8!$E$6:$N$41, 10, FALSE))</f>
        <v>0.6</v>
      </c>
      <c r="Q22" s="234"/>
      <c r="R22" s="233">
        <f>IF(ISNA(VLOOKUP($E22,[1]Høst_1!$E$6:$N$25, 10, FALSE)) = TRUE, 1.5, VLOOKUP($E22,[1]Høst_1!$E$6:$N$25, 10, FALSE))</f>
        <v>0.47826086956521741</v>
      </c>
      <c r="S22" s="233">
        <f>IF(ISNA(VLOOKUP($E22,[1]Høst_2!$E$6:$N$50, 10, FALSE)) = TRUE, 1.5, VLOOKUP($E22,[1]Høst_2!$E$6:$N$50, 10, FALSE))</f>
        <v>1.5</v>
      </c>
      <c r="T22" s="233">
        <f>IF(ISNA(VLOOKUP($E22,[1]Høst_3!$E$6:$N$38, 10, FALSE)) = TRUE, 1.5, VLOOKUP($E22,[1]Høst_3!$E$6:$N$38, 10, FALSE))</f>
        <v>1.5</v>
      </c>
      <c r="U22" s="233">
        <f>IF(ISNA(VLOOKUP($E22,[1]Høst_4!$E$6:$N$50, 10, FALSE)) = TRUE, 1.5, VLOOKUP($E22,[1]Høst_4!$E$6:$N$50, 10, FALSE))</f>
        <v>1.5</v>
      </c>
      <c r="V22" s="233">
        <f>IF(ISNA(VLOOKUP($E22,[1]Høst_5!$E$6:$N$50, 10, FALSE)) = TRUE, 1.5, VLOOKUP($E22,[1]Høst_5!$E$6:$N$50, 10, FALSE))</f>
        <v>1</v>
      </c>
      <c r="W22" s="233">
        <f>IF(ISNA(VLOOKUP($E22,[1]Høst_6!$E$6:$N$50, 10, FALSE)) = TRUE, 1.5, VLOOKUP($E22,[1]Høst_6!$E$6:$N$50, 10, FALSE))</f>
        <v>0.75</v>
      </c>
      <c r="X22" s="233">
        <f>IF(ISNA(VLOOKUP($E22,[1]Høst_7!$E$6:$N$50, 10, FALSE)) = TRUE, 1.5, VLOOKUP($E22,[1]Høst_7!$E$6:$N$50, 10, FALSE))</f>
        <v>1.5</v>
      </c>
      <c r="Y22" s="233">
        <f>IF(ISNA(VLOOKUP($E22,[1]Høst_8!$E$6:$N$29, 10, FALSE)) = TRUE, 1.5, VLOOKUP($E22,[1]Høst_8!$E$6:$N$29, 10, FALSE))</f>
        <v>0.82608695652173914</v>
      </c>
      <c r="Z22" s="235">
        <f t="shared" si="0"/>
        <v>15.996364632809644</v>
      </c>
      <c r="AB22" s="235">
        <f t="shared" si="1"/>
        <v>0.13333333333333333</v>
      </c>
      <c r="AC22" s="235">
        <f t="shared" si="2"/>
        <v>0.23809523809523808</v>
      </c>
      <c r="AD22" s="235">
        <f t="shared" si="3"/>
        <v>0.47058823529411764</v>
      </c>
      <c r="AE22" s="235">
        <f t="shared" si="4"/>
        <v>0.47826086956521741</v>
      </c>
      <c r="AF22" s="235">
        <f t="shared" si="5"/>
        <v>0.6</v>
      </c>
      <c r="AG22" s="235">
        <f t="shared" si="6"/>
        <v>0.75</v>
      </c>
      <c r="AH22" s="235">
        <f t="shared" si="7"/>
        <v>0.82608695652173914</v>
      </c>
      <c r="AI22" s="236">
        <f t="shared" si="8"/>
        <v>1</v>
      </c>
      <c r="AJ22" s="237">
        <f t="shared" si="9"/>
        <v>4.4963646328096463</v>
      </c>
    </row>
    <row r="23" spans="1:36" s="215" customFormat="1" ht="14.85" customHeight="1" x14ac:dyDescent="0.2">
      <c r="A23" s="230">
        <v>18</v>
      </c>
      <c r="B23" s="89" t="s">
        <v>99</v>
      </c>
      <c r="C23" s="109" t="s">
        <v>55</v>
      </c>
      <c r="D23" s="110" t="s">
        <v>56</v>
      </c>
      <c r="E23" s="109">
        <v>14069</v>
      </c>
      <c r="F23" s="111" t="s">
        <v>100</v>
      </c>
      <c r="G23" s="112" t="s">
        <v>101</v>
      </c>
      <c r="H23" s="92" t="s">
        <v>149</v>
      </c>
      <c r="I23" s="233">
        <f>IF(ISNA(VLOOKUP($E23,[1]Vår_1!$E$6:$N$50, 10, FALSE)) = TRUE, 1.5, VLOOKUP($E23,[1]Vår_1!$E$6:$N$50, 10, FALSE))</f>
        <v>1.5</v>
      </c>
      <c r="J23" s="233">
        <f>IF(ISNA(VLOOKUP($E23,[1]Vår_2!$E$6:$N$50, 10, FALSE)) = TRUE, 1.5, VLOOKUP($E23,[1]Vår_2!$E$6:$N$50, 10, FALSE))</f>
        <v>0.85185185185185186</v>
      </c>
      <c r="K23" s="233">
        <f>IF(ISNA(VLOOKUP($E23,[1]Vår_3!$E$6:$N$50, 10, FALSE)) = TRUE, 1.5, VLOOKUP($E23,[1]Vår_3!$E$6:$N$50, 10, FALSE))</f>
        <v>1</v>
      </c>
      <c r="L23" s="233">
        <f>IF(ISNA(VLOOKUP($E23,[1]Vår_4!$E$6:$N$48, 10, FALSE)) = TRUE, 1.5, VLOOKUP($E23,[1]Vår_4!$E$6:$N$48, 10, FALSE))</f>
        <v>0.6470588235294118</v>
      </c>
      <c r="M23" s="233">
        <v>1.5</v>
      </c>
      <c r="N23" s="233">
        <f>IF(ISNA(VLOOKUP($E23,[1]Vår_6!$E$6:$N$45, 10, FALSE)) = TRUE, 1.5, VLOOKUP($E23,[1]Vår_6!$E$6:$N$45, 10, FALSE))</f>
        <v>0.76190476190476186</v>
      </c>
      <c r="O23" s="233">
        <f>IF(ISNA(VLOOKUP($E23,[1]Vår_7!$E$6:$N$23, 10, FALSE)) = TRUE, 1.5, VLOOKUP($E23,[1]Vår_7!$E$6:$N$23, 10, FALSE))</f>
        <v>1.5</v>
      </c>
      <c r="P23" s="233">
        <f>IF(ISNA(VLOOKUP($E23,[1]Vår_8!$E$6:$N$41, 10, FALSE)) = TRUE, 1.5, VLOOKUP($E23,[1]Vår_8!$E$6:$N$41, 10, FALSE))</f>
        <v>0.5</v>
      </c>
      <c r="Q23" s="234"/>
      <c r="R23" s="233">
        <f>IF(ISNA(VLOOKUP($E23,[1]Høst_1!$E$6:$N$25, 10, FALSE)) = TRUE, 1.5, VLOOKUP($E23,[1]Høst_1!$E$6:$N$25, 10, FALSE))</f>
        <v>0.43478260869565216</v>
      </c>
      <c r="S23" s="233">
        <f>IF(ISNA(VLOOKUP($E23,[1]Høst_2!$E$6:$N$50, 10, FALSE)) = TRUE, 1.5, VLOOKUP($E23,[1]Høst_2!$E$6:$N$50, 10, FALSE))</f>
        <v>1.5</v>
      </c>
      <c r="T23" s="233">
        <f>IF(ISNA(VLOOKUP($E23,[1]Høst_3!$E$6:$N$38, 10, FALSE)) = TRUE, 1.5, VLOOKUP($E23,[1]Høst_3!$E$6:$N$38, 10, FALSE))</f>
        <v>0.66666666666666663</v>
      </c>
      <c r="U23" s="233">
        <f>IF(ISNA(VLOOKUP($E23,[1]Høst_4!$E$6:$N$50, 10, FALSE)) = TRUE, 1.5, VLOOKUP($E23,[1]Høst_4!$E$6:$N$50, 10, FALSE))</f>
        <v>0.5</v>
      </c>
      <c r="V23" s="233">
        <f>IF(ISNA(VLOOKUP($E23,[1]Høst_5!$E$6:$N$50, 10, FALSE)) = TRUE, 1.5, VLOOKUP($E23,[1]Høst_5!$E$6:$N$50, 10, FALSE))</f>
        <v>0.6470588235294118</v>
      </c>
      <c r="W23" s="233">
        <f>IF(ISNA(VLOOKUP($E23,[1]Høst_6!$E$6:$N$50, 10, FALSE)) = TRUE, 1.5, VLOOKUP($E23,[1]Høst_6!$E$6:$N$50, 10, FALSE))</f>
        <v>0.9375</v>
      </c>
      <c r="X23" s="233">
        <f>IF(ISNA(VLOOKUP($E23,[1]Høst_7!$E$6:$N$50, 10, FALSE)) = TRUE, 1.5, VLOOKUP($E23,[1]Høst_7!$E$6:$N$50, 10, FALSE))</f>
        <v>1</v>
      </c>
      <c r="Y23" s="233">
        <f>IF(ISNA(VLOOKUP($E23,[1]Høst_8!$E$6:$N$29, 10, FALSE)) = TRUE, 1.5, VLOOKUP($E23,[1]Høst_8!$E$6:$N$29, 10, FALSE))</f>
        <v>0.65217391304347827</v>
      </c>
      <c r="Z23" s="235">
        <f t="shared" si="0"/>
        <v>14.598997449221235</v>
      </c>
      <c r="AB23" s="235">
        <f t="shared" si="1"/>
        <v>0.43478260869565216</v>
      </c>
      <c r="AC23" s="235">
        <f t="shared" si="2"/>
        <v>0.5</v>
      </c>
      <c r="AD23" s="235">
        <f t="shared" si="3"/>
        <v>0.5</v>
      </c>
      <c r="AE23" s="235">
        <f t="shared" si="4"/>
        <v>0.6470588235294118</v>
      </c>
      <c r="AF23" s="235">
        <f t="shared" si="5"/>
        <v>0.6470588235294118</v>
      </c>
      <c r="AG23" s="235">
        <f t="shared" si="6"/>
        <v>0.65217391304347827</v>
      </c>
      <c r="AH23" s="235">
        <f t="shared" si="7"/>
        <v>0.66666666666666663</v>
      </c>
      <c r="AI23" s="236">
        <f t="shared" si="8"/>
        <v>0.76190476190476186</v>
      </c>
      <c r="AJ23" s="237">
        <f t="shared" si="9"/>
        <v>4.809645597369383</v>
      </c>
    </row>
    <row r="24" spans="1:36" s="215" customFormat="1" ht="14.85" customHeight="1" x14ac:dyDescent="0.2">
      <c r="A24" s="230">
        <v>19</v>
      </c>
      <c r="B24" s="85" t="s">
        <v>93</v>
      </c>
      <c r="C24" s="86" t="s">
        <v>64</v>
      </c>
      <c r="D24" s="87" t="s">
        <v>56</v>
      </c>
      <c r="E24" s="88">
        <v>63</v>
      </c>
      <c r="F24" s="85" t="s">
        <v>94</v>
      </c>
      <c r="G24" s="112" t="s">
        <v>95</v>
      </c>
      <c r="H24" s="92" t="s">
        <v>149</v>
      </c>
      <c r="I24" s="233">
        <f>IF(ISNA(VLOOKUP($E24,[1]Vår_1!$E$6:$N$50, 10, FALSE)) = TRUE, 1.5, VLOOKUP($E24,[1]Vår_1!$E$6:$N$50, 10, FALSE))</f>
        <v>0.47368421052631576</v>
      </c>
      <c r="J24" s="233">
        <f>IF(ISNA(VLOOKUP($E24,[1]Vår_2!$E$6:$N$50, 10, FALSE)) = TRUE, 1.5, VLOOKUP($E24,[1]Vår_2!$E$6:$N$50, 10, FALSE))</f>
        <v>0.92592592592592593</v>
      </c>
      <c r="K24" s="233">
        <f>IF(ISNA(VLOOKUP($E24,[1]Vår_3!$E$6:$N$50, 10, FALSE)) = TRUE, 1.5, VLOOKUP($E24,[1]Vår_3!$E$6:$N$50, 10, FALSE))</f>
        <v>1</v>
      </c>
      <c r="L24" s="233">
        <f>IF(ISNA(VLOOKUP($E24,[1]Vår_4!$E$6:$N$48, 10, FALSE)) = TRUE, 1.5, VLOOKUP($E24,[1]Vår_4!$E$6:$N$48, 10, FALSE))</f>
        <v>0.58823529411764708</v>
      </c>
      <c r="M24" s="233">
        <v>1.5</v>
      </c>
      <c r="N24" s="233">
        <f>IF(ISNA(VLOOKUP($E24,[1]Vår_6!$E$6:$N$45, 10, FALSE)) = TRUE, 1.5, VLOOKUP($E24,[1]Vår_6!$E$6:$N$45, 10, FALSE))</f>
        <v>1</v>
      </c>
      <c r="O24" s="233">
        <f>IF(ISNA(VLOOKUP($E24,[1]Vår_7!$E$6:$N$23, 10, FALSE)) = TRUE, 1.5, VLOOKUP($E24,[1]Vår_7!$E$6:$N$23, 10, FALSE))</f>
        <v>1.5</v>
      </c>
      <c r="P24" s="233">
        <f>IF(ISNA(VLOOKUP($E24,[1]Vår_8!$E$6:$N$41, 10, FALSE)) = TRUE, 1.5, VLOOKUP($E24,[1]Vår_8!$E$6:$N$41, 10, FALSE))</f>
        <v>0.3</v>
      </c>
      <c r="Q24" s="234"/>
      <c r="R24" s="233">
        <f>IF(ISNA(VLOOKUP($E24,[1]Høst_1!$E$6:$N$25, 10, FALSE)) = TRUE, 1.5, VLOOKUP($E24,[1]Høst_1!$E$6:$N$25, 10, FALSE))</f>
        <v>0.60869565217391308</v>
      </c>
      <c r="S24" s="233">
        <f>IF(ISNA(VLOOKUP($E24,[1]Høst_2!$E$6:$N$50, 10, FALSE)) = TRUE, 1.5, VLOOKUP($E24,[1]Høst_2!$E$6:$N$50, 10, FALSE))</f>
        <v>1</v>
      </c>
      <c r="T24" s="233">
        <f>IF(ISNA(VLOOKUP($E24,[1]Høst_3!$E$6:$N$38, 10, FALSE)) = TRUE, 1.5, VLOOKUP($E24,[1]Høst_3!$E$6:$N$38, 10, FALSE))</f>
        <v>0.70833333333333337</v>
      </c>
      <c r="U24" s="233">
        <f>IF(ISNA(VLOOKUP($E24,[1]Høst_4!$E$6:$N$50, 10, FALSE)) = TRUE, 1.5, VLOOKUP($E24,[1]Høst_4!$E$6:$N$50, 10, FALSE))</f>
        <v>1.5</v>
      </c>
      <c r="V24" s="233">
        <f>IF(ISNA(VLOOKUP($E24,[1]Høst_5!$E$6:$N$50, 10, FALSE)) = TRUE, 1.5, VLOOKUP($E24,[1]Høst_5!$E$6:$N$50, 10, FALSE))</f>
        <v>1.5</v>
      </c>
      <c r="W24" s="233">
        <f>IF(ISNA(VLOOKUP($E24,[1]Høst_6!$E$6:$N$50, 10, FALSE)) = TRUE, 1.5, VLOOKUP($E24,[1]Høst_6!$E$6:$N$50, 10, FALSE))</f>
        <v>1.5</v>
      </c>
      <c r="X24" s="233">
        <f>IF(ISNA(VLOOKUP($E24,[1]Høst_7!$E$6:$N$50, 10, FALSE)) = TRUE, 1.5, VLOOKUP($E24,[1]Høst_7!$E$6:$N$50, 10, FALSE))</f>
        <v>1.5</v>
      </c>
      <c r="Y24" s="233">
        <f>IF(ISNA(VLOOKUP($E24,[1]Høst_8!$E$6:$N$29, 10, FALSE)) = TRUE, 1.5, VLOOKUP($E24,[1]Høst_8!$E$6:$N$29, 10, FALSE))</f>
        <v>0.56521739130434778</v>
      </c>
      <c r="Z24" s="235">
        <f t="shared" si="0"/>
        <v>16.170091807381485</v>
      </c>
      <c r="AB24" s="235">
        <f t="shared" si="1"/>
        <v>0.3</v>
      </c>
      <c r="AC24" s="235">
        <f t="shared" si="2"/>
        <v>0.47368421052631576</v>
      </c>
      <c r="AD24" s="235">
        <f t="shared" si="3"/>
        <v>0.56521739130434778</v>
      </c>
      <c r="AE24" s="235">
        <f t="shared" si="4"/>
        <v>0.58823529411764708</v>
      </c>
      <c r="AF24" s="235">
        <f t="shared" si="5"/>
        <v>0.60869565217391308</v>
      </c>
      <c r="AG24" s="235">
        <f t="shared" si="6"/>
        <v>0.70833333333333337</v>
      </c>
      <c r="AH24" s="235">
        <f t="shared" si="7"/>
        <v>0.92592592592592593</v>
      </c>
      <c r="AI24" s="236">
        <f t="shared" si="8"/>
        <v>1</v>
      </c>
      <c r="AJ24" s="237">
        <f t="shared" si="9"/>
        <v>5.1700918073814828</v>
      </c>
    </row>
    <row r="25" spans="1:36" ht="14.85" customHeight="1" x14ac:dyDescent="0.25">
      <c r="A25" s="230">
        <v>20</v>
      </c>
      <c r="B25" s="85" t="s">
        <v>114</v>
      </c>
      <c r="C25" s="86" t="s">
        <v>55</v>
      </c>
      <c r="D25" s="87" t="s">
        <v>56</v>
      </c>
      <c r="E25" s="88">
        <v>175</v>
      </c>
      <c r="F25" s="85" t="s">
        <v>115</v>
      </c>
      <c r="G25" s="112" t="s">
        <v>116</v>
      </c>
      <c r="H25" s="133" t="s">
        <v>150</v>
      </c>
      <c r="I25" s="233">
        <f>IF(ISNA(VLOOKUP($E25,[1]Vår_1!$E$6:$N$50, 10, FALSE)) = TRUE, 1.5, VLOOKUP($E25,[1]Vår_1!$E$6:$N$50, 10, FALSE))</f>
        <v>1.5</v>
      </c>
      <c r="J25" s="233">
        <f>IF(ISNA(VLOOKUP($E25,[1]Vår_2!$E$6:$N$50, 10, FALSE)) = TRUE, 1.5, VLOOKUP($E25,[1]Vår_2!$E$6:$N$50, 10, FALSE))</f>
        <v>0.59259259259259256</v>
      </c>
      <c r="K25" s="233">
        <f>IF(ISNA(VLOOKUP($E25,[1]Vår_3!$E$6:$N$50, 10, FALSE)) = TRUE, 1.5, VLOOKUP($E25,[1]Vår_3!$E$6:$N$50, 10, FALSE))</f>
        <v>1</v>
      </c>
      <c r="L25" s="233">
        <f>IF(ISNA(VLOOKUP($E25,[1]Vår_4!$E$6:$N$48, 10, FALSE)) = TRUE, 1.5, VLOOKUP($E25,[1]Vår_4!$E$6:$N$48, 10, FALSE))</f>
        <v>0.41176470588235292</v>
      </c>
      <c r="M25" s="233">
        <v>1.5</v>
      </c>
      <c r="N25" s="233">
        <f>IF(ISNA(VLOOKUP($E25,[1]Vår_6!$E$6:$N$45, 10, FALSE)) = TRUE, 1.5, VLOOKUP($E25,[1]Vår_6!$E$6:$N$45, 10, FALSE))</f>
        <v>0.95238095238095233</v>
      </c>
      <c r="O25" s="233">
        <f>IF(ISNA(VLOOKUP($E25,[1]Vår_7!$E$6:$N$23, 10, FALSE)) = TRUE, 1.5, VLOOKUP($E25,[1]Vår_7!$E$6:$N$23, 10, FALSE))</f>
        <v>0.6</v>
      </c>
      <c r="P25" s="233">
        <f>IF(ISNA(VLOOKUP($E25,[1]Vår_8!$E$6:$N$41, 10, FALSE)) = TRUE, 1.5, VLOOKUP($E25,[1]Vår_8!$E$6:$N$41, 10, FALSE))</f>
        <v>0.95</v>
      </c>
      <c r="Q25" s="234"/>
      <c r="R25" s="233">
        <v>1.5</v>
      </c>
      <c r="S25" s="233">
        <f>IF(ISNA(VLOOKUP($E25,[1]Høst_2!$E$6:$N$50, 10, FALSE)) = TRUE, 1.5, VLOOKUP($E25,[1]Høst_2!$E$6:$N$50, 10, FALSE))</f>
        <v>0.5</v>
      </c>
      <c r="T25" s="233">
        <f>IF(ISNA(VLOOKUP($E25,[1]Høst_3!$E$6:$N$38, 10, FALSE)) = TRUE, 1.5, VLOOKUP($E25,[1]Høst_3!$E$6:$N$38, 10, FALSE))</f>
        <v>0.75</v>
      </c>
      <c r="U25" s="233">
        <f>IF(ISNA(VLOOKUP($E25,[1]Høst_4!$E$6:$N$50, 10, FALSE)) = TRUE, 1.5, VLOOKUP($E25,[1]Høst_4!$E$6:$N$50, 10, FALSE))</f>
        <v>0.80769230769230771</v>
      </c>
      <c r="V25" s="233">
        <f>IF(ISNA(VLOOKUP($E25,[1]Høst_5!$E$6:$N$50, 10, FALSE)) = TRUE, 1.5, VLOOKUP($E25,[1]Høst_5!$E$6:$N$50, 10, FALSE))</f>
        <v>0.88235294117647056</v>
      </c>
      <c r="W25" s="233">
        <f>IF(ISNA(VLOOKUP($E25,[1]Høst_6!$E$6:$N$50, 10, FALSE)) = TRUE, 1.5, VLOOKUP($E25,[1]Høst_6!$E$6:$N$50, 10, FALSE))</f>
        <v>0.8125</v>
      </c>
      <c r="X25" s="233">
        <f>IF(ISNA(VLOOKUP($E25,[1]Høst_7!$E$6:$N$50, 10, FALSE)) = TRUE, 1.5, VLOOKUP($E25,[1]Høst_7!$E$6:$N$50, 10, FALSE))</f>
        <v>1</v>
      </c>
      <c r="Y25" s="233">
        <f>IF(ISNA(VLOOKUP($E25,[1]Høst_8!$E$6:$N$29, 10, FALSE)) = TRUE, 1.5, VLOOKUP($E25,[1]Høst_8!$E$6:$N$29, 10, FALSE))</f>
        <v>0.86956521739130432</v>
      </c>
      <c r="Z25" s="235">
        <f t="shared" si="0"/>
        <v>14.62884871711598</v>
      </c>
      <c r="AA25" s="215"/>
      <c r="AB25" s="235">
        <f t="shared" si="1"/>
        <v>0.41176470588235292</v>
      </c>
      <c r="AC25" s="235">
        <f t="shared" si="2"/>
        <v>0.5</v>
      </c>
      <c r="AD25" s="235">
        <f t="shared" si="3"/>
        <v>0.59259259259259256</v>
      </c>
      <c r="AE25" s="235">
        <f t="shared" si="4"/>
        <v>0.6</v>
      </c>
      <c r="AF25" s="235">
        <f t="shared" si="5"/>
        <v>0.75</v>
      </c>
      <c r="AG25" s="235">
        <f t="shared" si="6"/>
        <v>0.80769230769230771</v>
      </c>
      <c r="AH25" s="235">
        <f t="shared" si="7"/>
        <v>0.8125</v>
      </c>
      <c r="AI25" s="236">
        <f t="shared" si="8"/>
        <v>0.86956521739130432</v>
      </c>
      <c r="AJ25" s="237">
        <f t="shared" si="9"/>
        <v>5.3441148235585576</v>
      </c>
    </row>
    <row r="26" spans="1:36" ht="14.85" customHeight="1" x14ac:dyDescent="0.25">
      <c r="A26" s="230">
        <v>21</v>
      </c>
      <c r="B26" s="85" t="s">
        <v>63</v>
      </c>
      <c r="C26" s="86" t="s">
        <v>64</v>
      </c>
      <c r="D26" s="87" t="s">
        <v>56</v>
      </c>
      <c r="E26" s="121">
        <v>660</v>
      </c>
      <c r="F26" s="89" t="s">
        <v>65</v>
      </c>
      <c r="G26" s="122" t="s">
        <v>66</v>
      </c>
      <c r="H26" s="92" t="s">
        <v>149</v>
      </c>
      <c r="I26" s="233">
        <f>IF(ISNA(VLOOKUP($E26,[1]Vår_1!$E$6:$N$50, 10, FALSE)) = TRUE, 1.5, VLOOKUP($E26,[1]Vår_1!$E$6:$N$50, 10, FALSE))</f>
        <v>1.5</v>
      </c>
      <c r="J26" s="233">
        <f>IF(ISNA(VLOOKUP($E26,[1]Vår_2!$E$6:$N$50, 10, FALSE)) = TRUE, 1.5, VLOOKUP($E26,[1]Vår_2!$E$6:$N$50, 10, FALSE))</f>
        <v>1.5</v>
      </c>
      <c r="K26" s="233">
        <f>IF(ISNA(VLOOKUP($E26,[1]Vår_3!$E$6:$N$50, 10, FALSE)) = TRUE, 1.5, VLOOKUP($E26,[1]Vår_3!$E$6:$N$50, 10, FALSE))</f>
        <v>1.5</v>
      </c>
      <c r="L26" s="233">
        <f>IF(ISNA(VLOOKUP($E26,[1]Vår_4!$E$6:$N$48, 10, FALSE)) = TRUE, 1.5, VLOOKUP($E26,[1]Vår_4!$E$6:$N$48, 10, FALSE))</f>
        <v>1</v>
      </c>
      <c r="M26" s="233">
        <v>1.5</v>
      </c>
      <c r="N26" s="233">
        <f>IF(ISNA(VLOOKUP($E26,[1]Vår_6!$E$6:$N$45, 10, FALSE)) = TRUE, 1.5, VLOOKUP($E26,[1]Vår_6!$E$6:$N$45, 10, FALSE))</f>
        <v>1.5</v>
      </c>
      <c r="O26" s="233">
        <f>IF(ISNA(VLOOKUP($E26,[1]Vår_7!$E$6:$N$23, 10, FALSE)) = TRUE, 1.5, VLOOKUP($E26,[1]Vår_7!$E$6:$N$23, 10, FALSE))</f>
        <v>0.8666666666666667</v>
      </c>
      <c r="P26" s="233">
        <f>IF(ISNA(VLOOKUP($E26,[1]Vår_8!$E$6:$N$41, 10, FALSE)) = TRUE, 1.5, VLOOKUP($E26,[1]Vår_8!$E$6:$N$41, 10, FALSE))</f>
        <v>0.8</v>
      </c>
      <c r="Q26" s="234"/>
      <c r="R26" s="233">
        <f>IF(ISNA(VLOOKUP($E26,[1]Høst_1!$E$6:$N$25, 10, FALSE)) = TRUE, 1.5, VLOOKUP($E26,[1]Høst_1!$E$6:$N$25, 10, FALSE))</f>
        <v>0.65217391304347827</v>
      </c>
      <c r="S26" s="233">
        <f>IF(ISNA(VLOOKUP($E26,[1]Høst_2!$E$6:$N$50, 10, FALSE)) = TRUE, 1.5, VLOOKUP($E26,[1]Høst_2!$E$6:$N$50, 10, FALSE))</f>
        <v>1.5</v>
      </c>
      <c r="T26" s="233">
        <f>IF(ISNA(VLOOKUP($E26,[1]Høst_3!$E$6:$N$38, 10, FALSE)) = TRUE, 1.5, VLOOKUP($E26,[1]Høst_3!$E$6:$N$38, 10, FALSE))</f>
        <v>0.95833333333333337</v>
      </c>
      <c r="U26" s="233">
        <f>IF(ISNA(VLOOKUP($E26,[1]Høst_4!$E$6:$N$50, 10, FALSE)) = TRUE, 1.5, VLOOKUP($E26,[1]Høst_4!$E$6:$N$50, 10, FALSE))</f>
        <v>0.34615384615384615</v>
      </c>
      <c r="V26" s="233">
        <f>IF(ISNA(VLOOKUP($E26,[1]Høst_5!$E$6:$N$50, 10, FALSE)) = TRUE, 1.5, VLOOKUP($E26,[1]Høst_5!$E$6:$N$50, 10, FALSE))</f>
        <v>1.5</v>
      </c>
      <c r="W26" s="233">
        <f>IF(ISNA(VLOOKUP($E26,[1]Høst_6!$E$6:$N$50, 10, FALSE)) = TRUE, 1.5, VLOOKUP($E26,[1]Høst_6!$E$6:$N$50, 10, FALSE))</f>
        <v>0.6875</v>
      </c>
      <c r="X26" s="233">
        <f>IF(ISNA(VLOOKUP($E26,[1]Høst_7!$E$6:$N$50, 10, FALSE)) = TRUE, 1.5, VLOOKUP($E26,[1]Høst_7!$E$6:$N$50, 10, FALSE))</f>
        <v>1</v>
      </c>
      <c r="Y26" s="233">
        <f>IF(ISNA(VLOOKUP($E26,[1]Høst_8!$E$6:$N$29, 10, FALSE)) = TRUE, 1.5, VLOOKUP($E26,[1]Høst_8!$E$6:$N$29, 10, FALSE))</f>
        <v>0.13043478260869565</v>
      </c>
      <c r="Z26" s="235">
        <f t="shared" si="0"/>
        <v>16.941262541806022</v>
      </c>
      <c r="AA26" s="215"/>
      <c r="AB26" s="235">
        <f t="shared" si="1"/>
        <v>0.13043478260869565</v>
      </c>
      <c r="AC26" s="235">
        <f t="shared" si="2"/>
        <v>0.34615384615384615</v>
      </c>
      <c r="AD26" s="235">
        <f t="shared" si="3"/>
        <v>0.65217391304347827</v>
      </c>
      <c r="AE26" s="235">
        <f t="shared" si="4"/>
        <v>0.6875</v>
      </c>
      <c r="AF26" s="235">
        <f t="shared" si="5"/>
        <v>0.8</v>
      </c>
      <c r="AG26" s="235">
        <f t="shared" si="6"/>
        <v>0.8666666666666667</v>
      </c>
      <c r="AH26" s="235">
        <f t="shared" si="7"/>
        <v>0.95833333333333337</v>
      </c>
      <c r="AI26" s="236">
        <f t="shared" si="8"/>
        <v>1</v>
      </c>
      <c r="AJ26" s="237">
        <f t="shared" si="9"/>
        <v>5.4412625418060205</v>
      </c>
    </row>
    <row r="27" spans="1:36" ht="14.85" customHeight="1" x14ac:dyDescent="0.25">
      <c r="A27" s="230">
        <v>22</v>
      </c>
      <c r="B27" s="85" t="s">
        <v>102</v>
      </c>
      <c r="C27" s="86" t="s">
        <v>55</v>
      </c>
      <c r="D27" s="87" t="s">
        <v>56</v>
      </c>
      <c r="E27" s="121">
        <v>3567</v>
      </c>
      <c r="F27" s="89" t="s">
        <v>103</v>
      </c>
      <c r="G27" s="122" t="s">
        <v>104</v>
      </c>
      <c r="H27" s="92" t="s">
        <v>149</v>
      </c>
      <c r="I27" s="233">
        <f>IF(ISNA(VLOOKUP($E27,[1]Vår_1!$E$6:$N$50, 10, FALSE)) = TRUE, 1.5, VLOOKUP($E27,[1]Vår_1!$E$6:$N$50, 10, FALSE))</f>
        <v>0.78947368421052633</v>
      </c>
      <c r="J27" s="233">
        <f>IF(ISNA(VLOOKUP($E27,[1]Vår_2!$E$6:$N$50, 10, FALSE)) = TRUE, 1.5, VLOOKUP($E27,[1]Vår_2!$E$6:$N$50, 10, FALSE))</f>
        <v>0.81481481481481477</v>
      </c>
      <c r="K27" s="233">
        <f>IF(ISNA(VLOOKUP($E27,[1]Vår_3!$E$6:$N$50, 10, FALSE)) = TRUE, 1.5, VLOOKUP($E27,[1]Vår_3!$E$6:$N$50, 10, FALSE))</f>
        <v>1</v>
      </c>
      <c r="L27" s="233">
        <f>IF(ISNA(VLOOKUP($E27,[1]Vår_4!$E$6:$N$48, 10, FALSE)) = TRUE, 1.5, VLOOKUP($E27,[1]Vår_4!$E$6:$N$48, 10, FALSE))</f>
        <v>1.5</v>
      </c>
      <c r="M27" s="233">
        <v>1.5</v>
      </c>
      <c r="N27" s="233">
        <f>IF(ISNA(VLOOKUP($E27,[1]Vår_6!$E$6:$N$45, 10, FALSE)) = TRUE, 1.5, VLOOKUP($E27,[1]Vår_6!$E$6:$N$45, 10, FALSE))</f>
        <v>0.7142857142857143</v>
      </c>
      <c r="O27" s="233">
        <f>IF(ISNA(VLOOKUP($E27,[1]Vår_7!$E$6:$N$23, 10, FALSE)) = TRUE, 1.5, VLOOKUP($E27,[1]Vår_7!$E$6:$N$23, 10, FALSE))</f>
        <v>1</v>
      </c>
      <c r="P27" s="233">
        <f>IF(ISNA(VLOOKUP($E27,[1]Vår_8!$E$6:$N$41, 10, FALSE)) = TRUE, 1.5, VLOOKUP($E27,[1]Vår_8!$E$6:$N$41, 10, FALSE))</f>
        <v>0.85</v>
      </c>
      <c r="Q27" s="234"/>
      <c r="R27" s="233">
        <f>IF(ISNA(VLOOKUP($E27,[1]Høst_1!$E$6:$N$25, 10, FALSE)) = TRUE, 1.5, VLOOKUP($E27,[1]Høst_1!$E$6:$N$25, 10, FALSE))</f>
        <v>0.78260869565217395</v>
      </c>
      <c r="S27" s="233">
        <f>IF(ISNA(VLOOKUP($E27,[1]Høst_2!$E$6:$N$50, 10, FALSE)) = TRUE, 1.5, VLOOKUP($E27,[1]Høst_2!$E$6:$N$50, 10, FALSE))</f>
        <v>1</v>
      </c>
      <c r="T27" s="233">
        <f>IF(ISNA(VLOOKUP($E27,[1]Høst_3!$E$6:$N$38, 10, FALSE)) = TRUE, 1.5, VLOOKUP($E27,[1]Høst_3!$E$6:$N$38, 10, FALSE))</f>
        <v>0.875</v>
      </c>
      <c r="U27" s="233">
        <f>IF(ISNA(VLOOKUP($E27,[1]Høst_4!$E$6:$N$50, 10, FALSE)) = TRUE, 1.5, VLOOKUP($E27,[1]Høst_4!$E$6:$N$50, 10, FALSE))</f>
        <v>0.88461538461538458</v>
      </c>
      <c r="V27" s="233">
        <f>IF(ISNA(VLOOKUP($E27,[1]Høst_5!$E$6:$N$50, 10, FALSE)) = TRUE, 1.5, VLOOKUP($E27,[1]Høst_5!$E$6:$N$50, 10, FALSE))</f>
        <v>0.70588235294117652</v>
      </c>
      <c r="W27" s="233">
        <f>IF(ISNA(VLOOKUP($E27,[1]Høst_6!$E$6:$N$50, 10, FALSE)) = TRUE, 1.5, VLOOKUP($E27,[1]Høst_6!$E$6:$N$50, 10, FALSE))</f>
        <v>0.875</v>
      </c>
      <c r="X27" s="233">
        <f>IF(ISNA(VLOOKUP($E27,[1]Høst_7!$E$6:$N$50, 10, FALSE)) = TRUE, 1.5, VLOOKUP($E27,[1]Høst_7!$E$6:$N$50, 10, FALSE))</f>
        <v>1</v>
      </c>
      <c r="Y27" s="233">
        <f>IF(ISNA(VLOOKUP($E27,[1]Høst_8!$E$6:$N$29, 10, FALSE)) = TRUE, 1.5, VLOOKUP($E27,[1]Høst_8!$E$6:$N$29, 10, FALSE))</f>
        <v>0.69565217391304346</v>
      </c>
      <c r="Z27" s="235">
        <f t="shared" si="0"/>
        <v>14.987332820432833</v>
      </c>
      <c r="AA27" s="215"/>
      <c r="AB27" s="235">
        <f t="shared" si="1"/>
        <v>0.69565217391304346</v>
      </c>
      <c r="AC27" s="235">
        <f t="shared" si="2"/>
        <v>0.70588235294117652</v>
      </c>
      <c r="AD27" s="235">
        <f t="shared" si="3"/>
        <v>0.7142857142857143</v>
      </c>
      <c r="AE27" s="235">
        <f t="shared" si="4"/>
        <v>0.78260869565217395</v>
      </c>
      <c r="AF27" s="235">
        <f t="shared" si="5"/>
        <v>0.78947368421052633</v>
      </c>
      <c r="AG27" s="235">
        <f t="shared" si="6"/>
        <v>0.81481481481481477</v>
      </c>
      <c r="AH27" s="235">
        <f t="shared" si="7"/>
        <v>0.85</v>
      </c>
      <c r="AI27" s="236">
        <f t="shared" si="8"/>
        <v>0.875</v>
      </c>
      <c r="AJ27" s="237">
        <f t="shared" si="9"/>
        <v>6.227717435817449</v>
      </c>
    </row>
    <row r="28" spans="1:36" ht="14.85" customHeight="1" x14ac:dyDescent="0.25">
      <c r="A28" s="230">
        <v>23</v>
      </c>
      <c r="B28" s="169" t="s">
        <v>117</v>
      </c>
      <c r="C28" s="170" t="s">
        <v>55</v>
      </c>
      <c r="D28" s="171" t="s">
        <v>56</v>
      </c>
      <c r="E28" s="88">
        <v>15080</v>
      </c>
      <c r="F28" s="169" t="s">
        <v>118</v>
      </c>
      <c r="G28" s="173" t="s">
        <v>119</v>
      </c>
      <c r="H28" s="133" t="s">
        <v>150</v>
      </c>
      <c r="I28" s="233">
        <v>0.83</v>
      </c>
      <c r="J28" s="233">
        <f>IF(ISNA(VLOOKUP($E28,[1]Vår_2!$E$6:$N$50, 10, FALSE)) = TRUE, 1.5, VLOOKUP($E28,[1]Vår_2!$E$6:$N$50, 10, FALSE))</f>
        <v>0.7407407407407407</v>
      </c>
      <c r="K28" s="233">
        <f>IF(ISNA(VLOOKUP($E28,[1]Vår_3!$E$6:$N$50, 10, FALSE)) = TRUE, 1.5, VLOOKUP($E28,[1]Vår_3!$E$6:$N$50, 10, FALSE))</f>
        <v>1</v>
      </c>
      <c r="L28" s="233">
        <f>IF(ISNA(VLOOKUP($E28,[1]Vår_4!$E$6:$N$48, 10, FALSE)) = TRUE, 1.5, VLOOKUP($E28,[1]Vår_4!$E$6:$N$48, 10, FALSE))</f>
        <v>1.5</v>
      </c>
      <c r="M28" s="233">
        <v>1.5</v>
      </c>
      <c r="N28" s="233">
        <f>IF(ISNA(VLOOKUP($E28,[1]Vår_6!$E$6:$N$45, 10, FALSE)) = TRUE, 1.5, VLOOKUP($E28,[1]Vår_6!$E$6:$N$45, 10, FALSE))</f>
        <v>0.5714285714285714</v>
      </c>
      <c r="O28" s="233">
        <f>IF(ISNA(VLOOKUP($E28,[1]Vår_7!$E$6:$N$23, 10, FALSE)) = TRUE, 1.5, VLOOKUP($E28,[1]Vår_7!$E$6:$N$23, 10, FALSE))</f>
        <v>1.5</v>
      </c>
      <c r="P28" s="233">
        <f>IF(ISNA(VLOOKUP($E28,[1]Vår_8!$E$6:$N$41, 10, FALSE)) = TRUE, 1.5, VLOOKUP($E28,[1]Vår_8!$E$6:$N$41, 10, FALSE))</f>
        <v>0.35</v>
      </c>
      <c r="Q28" s="234"/>
      <c r="R28" s="233">
        <f>IF(ISNA(VLOOKUP($E28,[1]Høst_1!$E$6:$N$25, 10, FALSE)) = TRUE, 1.5, VLOOKUP($E28,[1]Høst_1!$E$6:$N$25, 10, FALSE))</f>
        <v>1.5</v>
      </c>
      <c r="S28" s="233">
        <f>IF(ISNA(VLOOKUP($E28,[1]Høst_2!$E$6:$N$50, 10, FALSE)) = TRUE, 1.5, VLOOKUP($E28,[1]Høst_2!$E$6:$N$50, 10, FALSE))</f>
        <v>1.5</v>
      </c>
      <c r="T28" s="233">
        <f>IF(ISNA(VLOOKUP($E28,[1]Høst_3!$E$6:$N$38, 10, FALSE)) = TRUE, 1.5, VLOOKUP($E28,[1]Høst_3!$E$6:$N$38, 10, FALSE))</f>
        <v>1.5</v>
      </c>
      <c r="U28" s="233">
        <f>IF(ISNA(VLOOKUP($E28,[1]Høst_4!$E$6:$N$50, 10, FALSE)) = TRUE, 1.5, VLOOKUP($E28,[1]Høst_4!$E$6:$N$50, 10, FALSE))</f>
        <v>0.96153846153846156</v>
      </c>
      <c r="V28" s="233">
        <f>IF(ISNA(VLOOKUP($E28,[1]Høst_5!$E$6:$N$50, 10, FALSE)) = TRUE, 1.5, VLOOKUP($E28,[1]Høst_5!$E$6:$N$50, 10, FALSE))</f>
        <v>1.5</v>
      </c>
      <c r="W28" s="233">
        <f>IF(ISNA(VLOOKUP($E28,[1]Høst_6!$E$6:$N$50, 10, FALSE)) = TRUE, 1.5, VLOOKUP($E28,[1]Høst_6!$E$6:$N$50, 10, FALSE))</f>
        <v>1.5</v>
      </c>
      <c r="X28" s="233">
        <f>IF(ISNA(VLOOKUP($E28,[1]Høst_7!$E$6:$N$50, 10, FALSE)) = TRUE, 1.5, VLOOKUP($E28,[1]Høst_7!$E$6:$N$50, 10, FALSE))</f>
        <v>1</v>
      </c>
      <c r="Y28" s="233">
        <f>IF(ISNA(VLOOKUP($E28,[1]Høst_8!$E$6:$N$29, 10, FALSE)) = TRUE, 1.5, VLOOKUP($E28,[1]Høst_8!$E$6:$N$29, 10, FALSE))</f>
        <v>0.91304347826086951</v>
      </c>
      <c r="Z28" s="235">
        <f t="shared" si="0"/>
        <v>18.366751251968644</v>
      </c>
      <c r="AA28" s="215"/>
      <c r="AB28" s="235">
        <f t="shared" si="1"/>
        <v>0.35</v>
      </c>
      <c r="AC28" s="235">
        <f t="shared" si="2"/>
        <v>0.5714285714285714</v>
      </c>
      <c r="AD28" s="235">
        <f t="shared" si="3"/>
        <v>0.7407407407407407</v>
      </c>
      <c r="AE28" s="235">
        <f t="shared" si="4"/>
        <v>0.83</v>
      </c>
      <c r="AF28" s="235">
        <f t="shared" si="5"/>
        <v>0.91304347826086951</v>
      </c>
      <c r="AG28" s="235">
        <f t="shared" si="6"/>
        <v>0.96153846153846156</v>
      </c>
      <c r="AH28" s="235">
        <f t="shared" si="7"/>
        <v>1</v>
      </c>
      <c r="AI28" s="236">
        <f t="shared" si="8"/>
        <v>1</v>
      </c>
      <c r="AJ28" s="237">
        <f t="shared" si="9"/>
        <v>6.3667512519686431</v>
      </c>
    </row>
    <row r="29" spans="1:36" s="215" customFormat="1" ht="13.35" customHeight="1" x14ac:dyDescent="0.2">
      <c r="A29" s="230">
        <v>24</v>
      </c>
      <c r="B29" s="128" t="s">
        <v>156</v>
      </c>
      <c r="C29" s="129" t="s">
        <v>121</v>
      </c>
      <c r="D29" s="130" t="s">
        <v>56</v>
      </c>
      <c r="E29" s="131">
        <v>123</v>
      </c>
      <c r="F29" s="128" t="s">
        <v>57</v>
      </c>
      <c r="G29" s="132" t="s">
        <v>157</v>
      </c>
      <c r="H29" s="92" t="s">
        <v>149</v>
      </c>
      <c r="I29" s="233">
        <f>IF(ISNA(VLOOKUP($E29,[1]Vår_1!$E$6:$N$50, 10, FALSE)) = TRUE, 1.5, VLOOKUP($E29,[1]Vår_1!$E$6:$N$50, 10, FALSE))</f>
        <v>1.5</v>
      </c>
      <c r="J29" s="233">
        <f>IF(ISNA(VLOOKUP($E29,[1]Vår_2!$E$6:$N$50, 10, FALSE)) = TRUE, 1.5, VLOOKUP($E29,[1]Vår_2!$E$6:$N$50, 10, FALSE))</f>
        <v>1.5</v>
      </c>
      <c r="K29" s="233">
        <f>IF(ISNA(VLOOKUP($E29,[1]Vår_3!$E$6:$N$50, 10, FALSE)) = TRUE, 1.5, VLOOKUP($E29,[1]Vår_3!$E$6:$N$50, 10, FALSE))</f>
        <v>1</v>
      </c>
      <c r="L29" s="233">
        <v>1</v>
      </c>
      <c r="M29" s="233">
        <v>1.5</v>
      </c>
      <c r="N29" s="233">
        <f>IF(ISNA(VLOOKUP($E29,[1]Vår_6!$E$6:$N$45, 10, FALSE)) = TRUE, 1.5, VLOOKUP($E29,[1]Vår_6!$E$6:$N$45, 10, FALSE))</f>
        <v>1.5</v>
      </c>
      <c r="O29" s="233">
        <f>IF(ISNA(VLOOKUP($E29,[1]Vår_7!$E$6:$N$23, 10, FALSE)) = TRUE, 1.5, VLOOKUP($E29,[1]Vår_7!$E$6:$N$23, 10, FALSE))</f>
        <v>1.5</v>
      </c>
      <c r="P29" s="233">
        <f>IF(ISNA(VLOOKUP($E29,[1]Vår_8!$E$6:$N$41, 10, FALSE)) = TRUE, 1.5, VLOOKUP($E29,[1]Vår_8!$E$6:$N$41, 10, FALSE))</f>
        <v>1.5</v>
      </c>
      <c r="Q29" s="234"/>
      <c r="R29" s="233">
        <f>IF(ISNA(VLOOKUP($E29,[1]Høst_1!$E$6:$N$25, 10, FALSE)) = TRUE, 1.5, VLOOKUP($E29,[1]Høst_1!$E$6:$N$25, 10, FALSE))</f>
        <v>0.17391304347826086</v>
      </c>
      <c r="S29" s="233">
        <f>IF(ISNA(VLOOKUP($E29,[1]Høst_2!$E$6:$N$50, 10, FALSE)) = TRUE, 1.5, VLOOKUP($E29,[1]Høst_2!$E$6:$N$50, 10, FALSE))</f>
        <v>1.5</v>
      </c>
      <c r="T29" s="233">
        <f>IF(ISNA(VLOOKUP($E29,[1]Høst_3!$E$6:$N$38, 10, FALSE)) = TRUE, 1.5, VLOOKUP($E29,[1]Høst_3!$E$6:$N$38, 10, FALSE))</f>
        <v>0.375</v>
      </c>
      <c r="U29" s="233">
        <f>IF(ISNA(VLOOKUP($E29,[1]Høst_4!$E$6:$N$50, 10, FALSE)) = TRUE, 1.5, VLOOKUP($E29,[1]Høst_4!$E$6:$N$50, 10, FALSE))</f>
        <v>1.5</v>
      </c>
      <c r="V29" s="233">
        <f>IF(ISNA(VLOOKUP($E29,[1]Høst_5!$E$6:$N$50, 10, FALSE)) = TRUE, 1.5, VLOOKUP($E29,[1]Høst_5!$E$6:$N$50, 10, FALSE))</f>
        <v>0.41176470588235292</v>
      </c>
      <c r="W29" s="233">
        <f>IF(ISNA(VLOOKUP($E29,[1]Høst_6!$E$6:$N$50, 10, FALSE)) = TRUE, 1.5, VLOOKUP($E29,[1]Høst_6!$E$6:$N$50, 10, FALSE))</f>
        <v>1.5</v>
      </c>
      <c r="X29" s="233">
        <f>IF(ISNA(VLOOKUP($E29,[1]Høst_7!$E$6:$N$50, 10, FALSE)) = TRUE, 1.5, VLOOKUP($E29,[1]Høst_7!$E$6:$N$50, 10, FALSE))</f>
        <v>1.5</v>
      </c>
      <c r="Y29" s="233">
        <f>IF(ISNA(VLOOKUP($E29,[1]Høst_8!$E$6:$N$29, 10, FALSE)) = TRUE, 1.5, VLOOKUP($E29,[1]Høst_8!$E$6:$N$29, 10, FALSE))</f>
        <v>1.5</v>
      </c>
      <c r="Z29" s="235">
        <f t="shared" si="0"/>
        <v>19.460677749360613</v>
      </c>
      <c r="AB29" s="235">
        <f t="shared" si="1"/>
        <v>0.17391304347826086</v>
      </c>
      <c r="AC29" s="235">
        <f t="shared" si="2"/>
        <v>0.375</v>
      </c>
      <c r="AD29" s="235">
        <f t="shared" si="3"/>
        <v>0.41176470588235292</v>
      </c>
      <c r="AE29" s="235">
        <f t="shared" si="4"/>
        <v>1</v>
      </c>
      <c r="AF29" s="235">
        <f t="shared" si="5"/>
        <v>1</v>
      </c>
      <c r="AG29" s="235">
        <f t="shared" si="6"/>
        <v>1.5</v>
      </c>
      <c r="AH29" s="235">
        <f t="shared" si="7"/>
        <v>1.5</v>
      </c>
      <c r="AI29" s="236">
        <f t="shared" si="8"/>
        <v>1.5</v>
      </c>
      <c r="AJ29" s="237">
        <f t="shared" si="9"/>
        <v>7.460677749360614</v>
      </c>
    </row>
    <row r="30" spans="1:36" s="215" customFormat="1" ht="13.35" customHeight="1" x14ac:dyDescent="0.2">
      <c r="A30" s="230">
        <v>25</v>
      </c>
      <c r="B30" s="249" t="s">
        <v>158</v>
      </c>
      <c r="C30" s="250" t="s">
        <v>55</v>
      </c>
      <c r="D30" s="251" t="s">
        <v>56</v>
      </c>
      <c r="E30" s="252">
        <v>11541</v>
      </c>
      <c r="F30" s="249" t="s">
        <v>159</v>
      </c>
      <c r="G30" s="253" t="s">
        <v>160</v>
      </c>
      <c r="H30" s="133" t="s">
        <v>150</v>
      </c>
      <c r="I30" s="233">
        <f>IF(ISNA(VLOOKUP($E30,[1]Vår_1!$E$6:$N$50, 10, FALSE)) = TRUE, 1.5, VLOOKUP($E30,[1]Vår_1!$E$6:$N$50, 10, FALSE))</f>
        <v>1.5</v>
      </c>
      <c r="J30" s="233">
        <f>IF(ISNA(VLOOKUP($E30,[1]Vår_2!$E$6:$N$50, 10, FALSE)) = TRUE, 1.5, VLOOKUP($E30,[1]Vår_2!$E$6:$N$50, 10, FALSE))</f>
        <v>0.70370370370370372</v>
      </c>
      <c r="K30" s="233">
        <f>IF(ISNA(VLOOKUP($E30,[1]Vår_3!$E$6:$N$50, 10, FALSE)) = TRUE, 1.5, VLOOKUP($E30,[1]Vår_3!$E$6:$N$50, 10, FALSE))</f>
        <v>1</v>
      </c>
      <c r="L30" s="233">
        <f>IF(ISNA(VLOOKUP($E30,[1]Vår_4!$E$6:$N$48, 10, FALSE)) = TRUE, 1.5, VLOOKUP($E30,[1]Vår_4!$E$6:$N$48, 10, FALSE))</f>
        <v>1.5</v>
      </c>
      <c r="M30" s="233">
        <v>1.5</v>
      </c>
      <c r="N30" s="233">
        <f>IF(ISNA(VLOOKUP($E30,[1]Vår_6!$E$6:$N$45, 10, FALSE)) = TRUE, 1.5, VLOOKUP($E30,[1]Vår_6!$E$6:$N$45, 10, FALSE))</f>
        <v>1.5</v>
      </c>
      <c r="O30" s="233">
        <f>IF(ISNA(VLOOKUP($E30,[1]Vår_7!$E$6:$N$23, 10, FALSE)) = TRUE, 1.5, VLOOKUP($E30,[1]Vår_7!$E$6:$N$23, 10, FALSE))</f>
        <v>1.5</v>
      </c>
      <c r="P30" s="233">
        <f>IF(ISNA(VLOOKUP($E30,[1]Vår_8!$E$6:$N$41, 10, FALSE)) = TRUE, 1.5, VLOOKUP($E30,[1]Vår_8!$E$6:$N$41, 10, FALSE))</f>
        <v>1.5</v>
      </c>
      <c r="Q30" s="234"/>
      <c r="R30" s="233">
        <v>1.5</v>
      </c>
      <c r="S30" s="233">
        <f>IF(ISNA(VLOOKUP($E30,[1]Høst_2!$E$6:$N$50, 10, FALSE)) = TRUE, 1.5, VLOOKUP($E30,[1]Høst_2!$E$6:$N$50, 10, FALSE))</f>
        <v>0.42307692307692307</v>
      </c>
      <c r="T30" s="233">
        <f>IF(ISNA(VLOOKUP($E30,[1]Høst_3!$E$6:$N$38, 10, FALSE)) = TRUE, 1.5, VLOOKUP($E30,[1]Høst_3!$E$6:$N$38, 10, FALSE))</f>
        <v>0.625</v>
      </c>
      <c r="U30" s="233">
        <f>IF(ISNA(VLOOKUP($E30,[1]Høst_4!$E$6:$N$50, 10, FALSE)) = TRUE, 1.5, VLOOKUP($E30,[1]Høst_4!$E$6:$N$50, 10, FALSE))</f>
        <v>0.92307692307692313</v>
      </c>
      <c r="V30" s="233">
        <f>IF(ISNA(VLOOKUP($E30,[1]Høst_5!$E$6:$N$50, 10, FALSE)) = TRUE, 1.5, VLOOKUP($E30,[1]Høst_5!$E$6:$N$50, 10, FALSE))</f>
        <v>1.5</v>
      </c>
      <c r="W30" s="233">
        <f>IF(ISNA(VLOOKUP($E30,[1]Høst_6!$E$6:$N$50, 10, FALSE)) = TRUE, 1.5, VLOOKUP($E30,[1]Høst_6!$E$6:$N$50, 10, FALSE))</f>
        <v>1.5</v>
      </c>
      <c r="X30" s="233">
        <f>IF(ISNA(VLOOKUP($E30,[1]Høst_7!$E$6:$N$50, 10, FALSE)) = TRUE, 1.5, VLOOKUP($E30,[1]Høst_7!$E$6:$N$50, 10, FALSE))</f>
        <v>1</v>
      </c>
      <c r="Y30" s="233">
        <f>IF(ISNA(VLOOKUP($E30,[1]Høst_8!$E$6:$N$29, 10, FALSE)) = TRUE, 1.5, VLOOKUP($E30,[1]Høst_8!$E$6:$N$29, 10, FALSE))</f>
        <v>1.5</v>
      </c>
      <c r="Z30" s="235">
        <f t="shared" si="0"/>
        <v>19.674857549857549</v>
      </c>
      <c r="AB30" s="235">
        <f t="shared" si="1"/>
        <v>0.42307692307692307</v>
      </c>
      <c r="AC30" s="235">
        <f t="shared" si="2"/>
        <v>0.625</v>
      </c>
      <c r="AD30" s="235">
        <f t="shared" si="3"/>
        <v>0.70370370370370372</v>
      </c>
      <c r="AE30" s="235">
        <f t="shared" si="4"/>
        <v>0.92307692307692313</v>
      </c>
      <c r="AF30" s="235">
        <f t="shared" si="5"/>
        <v>1</v>
      </c>
      <c r="AG30" s="235">
        <f t="shared" si="6"/>
        <v>1</v>
      </c>
      <c r="AH30" s="235">
        <f t="shared" si="7"/>
        <v>1.5</v>
      </c>
      <c r="AI30" s="236">
        <f t="shared" si="8"/>
        <v>1.5</v>
      </c>
      <c r="AJ30" s="237">
        <f t="shared" si="9"/>
        <v>7.67485754985755</v>
      </c>
    </row>
    <row r="31" spans="1:36" s="215" customFormat="1" ht="13.35" customHeight="1" x14ac:dyDescent="0.2">
      <c r="A31" s="230">
        <v>26</v>
      </c>
      <c r="B31" s="128" t="s">
        <v>161</v>
      </c>
      <c r="C31" s="129" t="s">
        <v>64</v>
      </c>
      <c r="D31" s="130" t="s">
        <v>56</v>
      </c>
      <c r="E31" s="131">
        <v>3951</v>
      </c>
      <c r="F31" s="128" t="s">
        <v>162</v>
      </c>
      <c r="G31" s="132" t="s">
        <v>163</v>
      </c>
      <c r="H31" s="92" t="s">
        <v>149</v>
      </c>
      <c r="I31" s="233">
        <f>IF(ISNA(VLOOKUP($E31,[1]Vår_1!$E$6:$N$50, 10, FALSE)) = TRUE, 1.5, VLOOKUP($E31,[1]Vår_1!$E$6:$N$50, 10, FALSE))</f>
        <v>0.94736842105263153</v>
      </c>
      <c r="J31" s="233">
        <f>IF(ISNA(VLOOKUP($E31,[1]Vår_2!$E$6:$N$50, 10, FALSE)) = TRUE, 1.5, VLOOKUP($E31,[1]Vår_2!$E$6:$N$50, 10, FALSE))</f>
        <v>0.55555555555555558</v>
      </c>
      <c r="K31" s="233">
        <f>IF(ISNA(VLOOKUP($E31,[1]Vår_3!$E$6:$N$50, 10, FALSE)) = TRUE, 1.5, VLOOKUP($E31,[1]Vår_3!$E$6:$N$50, 10, FALSE))</f>
        <v>1</v>
      </c>
      <c r="L31" s="233">
        <f>IF(ISNA(VLOOKUP($E31,[1]Vår_4!$E$6:$N$48, 10, FALSE)) = TRUE, 1.5, VLOOKUP($E31,[1]Vår_4!$E$6:$N$48, 10, FALSE))</f>
        <v>0.94117647058823528</v>
      </c>
      <c r="M31" s="233">
        <v>1.5</v>
      </c>
      <c r="N31" s="233">
        <f>IF(ISNA(VLOOKUP($E31,[1]Vår_6!$E$6:$N$45, 10, FALSE)) = TRUE, 1.5, VLOOKUP($E31,[1]Vår_6!$E$6:$N$45, 10, FALSE))</f>
        <v>1.5</v>
      </c>
      <c r="O31" s="233">
        <f>IF(ISNA(VLOOKUP($E31,[1]Vår_7!$E$6:$N$23, 10, FALSE)) = TRUE, 1.5, VLOOKUP($E31,[1]Vår_7!$E$6:$N$23, 10, FALSE))</f>
        <v>1.5</v>
      </c>
      <c r="P31" s="233">
        <f>IF(ISNA(VLOOKUP($E31,[1]Vår_8!$E$6:$N$41, 10, FALSE)) = TRUE, 1.5, VLOOKUP($E31,[1]Vår_8!$E$6:$N$41, 10, FALSE))</f>
        <v>1.5</v>
      </c>
      <c r="Q31" s="234"/>
      <c r="R31" s="233">
        <v>1</v>
      </c>
      <c r="S31" s="233">
        <f>IF(ISNA(VLOOKUP($E31,[1]Høst_2!$E$6:$N$50, 10, FALSE)) = TRUE, 1.5, VLOOKUP($E31,[1]Høst_2!$E$6:$N$50, 10, FALSE))</f>
        <v>1.5</v>
      </c>
      <c r="T31" s="233">
        <f>IF(ISNA(VLOOKUP($E31,[1]Høst_3!$E$6:$N$38, 10, FALSE)) = TRUE, 1.5, VLOOKUP($E31,[1]Høst_3!$E$6:$N$38, 10, FALSE))</f>
        <v>1.5</v>
      </c>
      <c r="U31" s="233">
        <f>IF(ISNA(VLOOKUP($E31,[1]Høst_4!$E$6:$N$50, 10, FALSE)) = TRUE, 1.5, VLOOKUP($E31,[1]Høst_4!$E$6:$N$50, 10, FALSE))</f>
        <v>1.5</v>
      </c>
      <c r="V31" s="233">
        <f>IF(ISNA(VLOOKUP($E31,[1]Høst_5!$E$6:$N$50, 10, FALSE)) = TRUE, 1.5, VLOOKUP($E31,[1]Høst_5!$E$6:$N$50, 10, FALSE))</f>
        <v>0.76470588235294112</v>
      </c>
      <c r="W31" s="233">
        <f>IF(ISNA(VLOOKUP($E31,[1]Høst_6!$E$6:$N$50, 10, FALSE)) = TRUE, 1.5, VLOOKUP($E31,[1]Høst_6!$E$6:$N$50, 10, FALSE))</f>
        <v>1.5</v>
      </c>
      <c r="X31" s="233">
        <f>IF(ISNA(VLOOKUP($E31,[1]Høst_7!$E$6:$N$50, 10, FALSE)) = TRUE, 1.5, VLOOKUP($E31,[1]Høst_7!$E$6:$N$50, 10, FALSE))</f>
        <v>1</v>
      </c>
      <c r="Y31" s="233">
        <f>IF(ISNA(VLOOKUP($E31,[1]Høst_8!$E$6:$N$29, 10, FALSE)) = TRUE, 1.5, VLOOKUP($E31,[1]Høst_8!$E$6:$N$29, 10, FALSE))</f>
        <v>1.5</v>
      </c>
      <c r="Z31" s="235">
        <f t="shared" si="0"/>
        <v>19.708806329549365</v>
      </c>
      <c r="AB31" s="235">
        <f t="shared" si="1"/>
        <v>0.55555555555555558</v>
      </c>
      <c r="AC31" s="235">
        <f t="shared" si="2"/>
        <v>0.76470588235294112</v>
      </c>
      <c r="AD31" s="235">
        <f t="shared" si="3"/>
        <v>0.94117647058823528</v>
      </c>
      <c r="AE31" s="235">
        <f t="shared" si="4"/>
        <v>0.94736842105263153</v>
      </c>
      <c r="AF31" s="235">
        <f t="shared" si="5"/>
        <v>1</v>
      </c>
      <c r="AG31" s="235">
        <f t="shared" si="6"/>
        <v>1</v>
      </c>
      <c r="AH31" s="235">
        <f t="shared" si="7"/>
        <v>1</v>
      </c>
      <c r="AI31" s="236">
        <f t="shared" si="8"/>
        <v>1.5</v>
      </c>
      <c r="AJ31" s="237">
        <f t="shared" si="9"/>
        <v>7.708806329549363</v>
      </c>
    </row>
    <row r="32" spans="1:36" s="215" customFormat="1" ht="13.35" customHeight="1" x14ac:dyDescent="0.2">
      <c r="A32" s="230">
        <v>27</v>
      </c>
      <c r="B32" s="89" t="s">
        <v>164</v>
      </c>
      <c r="C32" s="86" t="s">
        <v>64</v>
      </c>
      <c r="D32" s="87" t="s">
        <v>56</v>
      </c>
      <c r="E32" s="88">
        <v>15558</v>
      </c>
      <c r="F32" s="85" t="s">
        <v>165</v>
      </c>
      <c r="G32" s="112" t="s">
        <v>166</v>
      </c>
      <c r="H32" s="133" t="s">
        <v>150</v>
      </c>
      <c r="I32" s="233">
        <f>IF(ISNA(VLOOKUP($E32,[1]Vår_1!$E$6:$N$50, 10, FALSE)) = TRUE, 1.5, VLOOKUP($E32,[1]Vår_1!$E$6:$N$50, 10, FALSE))</f>
        <v>1.5</v>
      </c>
      <c r="J32" s="233">
        <f>IF(ISNA(VLOOKUP($E32,[1]Vår_2!$E$6:$N$50, 10, FALSE)) = TRUE, 1.5, VLOOKUP($E32,[1]Vår_2!$E$6:$N$50, 10, FALSE))</f>
        <v>1.5</v>
      </c>
      <c r="K32" s="233">
        <f>IF(ISNA(VLOOKUP($E32,[1]Vår_3!$E$6:$N$50, 10, FALSE)) = TRUE, 1.5, VLOOKUP($E32,[1]Vår_3!$E$6:$N$50, 10, FALSE))</f>
        <v>1</v>
      </c>
      <c r="L32" s="233">
        <f>IF(ISNA(VLOOKUP($E32,[1]Vår_4!$E$6:$N$48, 10, FALSE)) = TRUE, 1.5, VLOOKUP($E32,[1]Vår_4!$E$6:$N$48, 10, FALSE))</f>
        <v>0.88235294117647056</v>
      </c>
      <c r="M32" s="233">
        <v>1.5</v>
      </c>
      <c r="N32" s="233">
        <f>IF(ISNA(VLOOKUP($E32,[1]Vår_6!$E$6:$N$45, 10, FALSE)) = TRUE, 1.5, VLOOKUP($E32,[1]Vår_6!$E$6:$N$45, 10, FALSE))</f>
        <v>1.5</v>
      </c>
      <c r="O32" s="233">
        <f>IF(ISNA(VLOOKUP($E32,[1]Vår_7!$E$6:$N$23, 10, FALSE)) = TRUE, 1.5, VLOOKUP($E32,[1]Vår_7!$E$6:$N$23, 10, FALSE))</f>
        <v>1.5</v>
      </c>
      <c r="P32" s="233">
        <f>IF(ISNA(VLOOKUP($E32,[1]Vår_8!$E$6:$N$41, 10, FALSE)) = TRUE, 1.5, VLOOKUP($E32,[1]Vår_8!$E$6:$N$41, 10, FALSE))</f>
        <v>1</v>
      </c>
      <c r="Q32" s="234"/>
      <c r="R32" s="233">
        <v>1.5</v>
      </c>
      <c r="S32" s="233">
        <f>IF(ISNA(VLOOKUP($E32,[1]Høst_2!$E$6:$N$50, 10, FALSE)) = TRUE, 1.5, VLOOKUP($E32,[1]Høst_2!$E$6:$N$50, 10, FALSE))</f>
        <v>1</v>
      </c>
      <c r="T32" s="233">
        <f>IF(ISNA(VLOOKUP($E32,[1]Høst_3!$E$6:$N$38, 10, FALSE)) = TRUE, 1.5, VLOOKUP($E32,[1]Høst_3!$E$6:$N$38, 10, FALSE))</f>
        <v>0.91666666666666663</v>
      </c>
      <c r="U32" s="233">
        <f>IF(ISNA(VLOOKUP($E32,[1]Høst_4!$E$6:$N$50, 10, FALSE)) = TRUE, 1.5, VLOOKUP($E32,[1]Høst_4!$E$6:$N$50, 10, FALSE))</f>
        <v>1</v>
      </c>
      <c r="V32" s="233">
        <f>IF(ISNA(VLOOKUP($E32,[1]Høst_5!$E$6:$N$50, 10, FALSE)) = TRUE, 1.5, VLOOKUP($E32,[1]Høst_5!$E$6:$N$50, 10, FALSE))</f>
        <v>1.5</v>
      </c>
      <c r="W32" s="233">
        <f>IF(ISNA(VLOOKUP($E32,[1]Høst_6!$E$6:$N$50, 10, FALSE)) = TRUE, 1.5, VLOOKUP($E32,[1]Høst_6!$E$6:$N$50, 10, FALSE))</f>
        <v>1</v>
      </c>
      <c r="X32" s="233">
        <f>IF(ISNA(VLOOKUP($E32,[1]Høst_7!$E$6:$N$50, 10, FALSE)) = TRUE, 1.5, VLOOKUP($E32,[1]Høst_7!$E$6:$N$50, 10, FALSE))</f>
        <v>1.5</v>
      </c>
      <c r="Y32" s="233">
        <f>IF(ISNA(VLOOKUP($E32,[1]Høst_8!$E$6:$N$29, 10, FALSE)) = TRUE, 1.5, VLOOKUP($E32,[1]Høst_8!$E$6:$N$29, 10, FALSE))</f>
        <v>1.5</v>
      </c>
      <c r="Z32" s="235">
        <f t="shared" si="0"/>
        <v>20.299019607843135</v>
      </c>
      <c r="AB32" s="235">
        <f t="shared" si="1"/>
        <v>0.88235294117647056</v>
      </c>
      <c r="AC32" s="235">
        <f t="shared" si="2"/>
        <v>0.91666666666666663</v>
      </c>
      <c r="AD32" s="235">
        <f t="shared" si="3"/>
        <v>1</v>
      </c>
      <c r="AE32" s="235">
        <f t="shared" si="4"/>
        <v>1</v>
      </c>
      <c r="AF32" s="235">
        <f t="shared" si="5"/>
        <v>1</v>
      </c>
      <c r="AG32" s="235">
        <f t="shared" si="6"/>
        <v>1</v>
      </c>
      <c r="AH32" s="235">
        <f t="shared" si="7"/>
        <v>1</v>
      </c>
      <c r="AI32" s="236">
        <f t="shared" si="8"/>
        <v>1.5</v>
      </c>
      <c r="AJ32" s="237">
        <f t="shared" si="9"/>
        <v>8.2990196078431371</v>
      </c>
    </row>
    <row r="33" spans="1:36" x14ac:dyDescent="0.25">
      <c r="A33" s="230">
        <v>28</v>
      </c>
      <c r="B33" s="136" t="s">
        <v>167</v>
      </c>
      <c r="C33" s="86" t="s">
        <v>64</v>
      </c>
      <c r="D33" s="87" t="s">
        <v>56</v>
      </c>
      <c r="E33" s="88">
        <v>13724</v>
      </c>
      <c r="F33" s="85" t="s">
        <v>168</v>
      </c>
      <c r="G33" s="140" t="s">
        <v>169</v>
      </c>
      <c r="H33" s="92" t="s">
        <v>149</v>
      </c>
      <c r="I33" s="233">
        <f>IF(ISNA(VLOOKUP($E33,[1]Vår_1!$E$6:$N$50, 10, FALSE)) = TRUE, 1.5, VLOOKUP($E33,[1]Vår_1!$E$6:$N$50, 10, FALSE))</f>
        <v>1.5</v>
      </c>
      <c r="J33" s="233">
        <f>IF(ISNA(VLOOKUP($E33,[1]Vår_2!$E$6:$N$50, 10, FALSE)) = TRUE, 1.5, VLOOKUP($E33,[1]Vår_2!$E$6:$N$50, 10, FALSE))</f>
        <v>1.5</v>
      </c>
      <c r="K33" s="233">
        <f>IF(ISNA(VLOOKUP($E33,[1]Vår_3!$E$6:$N$50, 10, FALSE)) = TRUE, 1.5, VLOOKUP($E33,[1]Vår_3!$E$6:$N$50, 10, FALSE))</f>
        <v>1</v>
      </c>
      <c r="L33" s="233">
        <f>IF(ISNA(VLOOKUP($E33,[1]Vår_4!$E$6:$N$48, 10, FALSE)) = TRUE, 1.5, VLOOKUP($E33,[1]Vår_4!$E$6:$N$48, 10, FALSE))</f>
        <v>0.82352941176470584</v>
      </c>
      <c r="M33" s="233">
        <v>1.5</v>
      </c>
      <c r="N33" s="233">
        <f>IF(ISNA(VLOOKUP($E33,[1]Vår_6!$E$6:$N$45, 10, FALSE)) = TRUE, 1.5, VLOOKUP($E33,[1]Vår_6!$E$6:$N$45, 10, FALSE))</f>
        <v>1.5</v>
      </c>
      <c r="O33" s="233">
        <f>IF(ISNA(VLOOKUP($E33,[1]Vår_7!$E$6:$N$23, 10, FALSE)) = TRUE, 1.5, VLOOKUP($E33,[1]Vår_7!$E$6:$N$23, 10, FALSE))</f>
        <v>1.5</v>
      </c>
      <c r="P33" s="233">
        <f>IF(ISNA(VLOOKUP($E33,[1]Vår_8!$E$6:$N$41, 10, FALSE)) = TRUE, 1.5, VLOOKUP($E33,[1]Vår_8!$E$6:$N$41, 10, FALSE))</f>
        <v>0.55000000000000004</v>
      </c>
      <c r="Q33" s="234"/>
      <c r="R33" s="233">
        <f>IF(ISNA(VLOOKUP($E33,[1]Høst_1!$E$6:$N$25, 10, FALSE)) = TRUE, 1.5, VLOOKUP($E33,[1]Høst_1!$E$6:$N$25, 10, FALSE))</f>
        <v>1.5</v>
      </c>
      <c r="S33" s="233">
        <f>IF(ISNA(VLOOKUP($E33,[1]Høst_2!$E$6:$N$50, 10, FALSE)) = TRUE, 1.5, VLOOKUP($E33,[1]Høst_2!$E$6:$N$50, 10, FALSE))</f>
        <v>0.57692307692307687</v>
      </c>
      <c r="T33" s="233">
        <v>1</v>
      </c>
      <c r="U33" s="233">
        <f>IF(ISNA(VLOOKUP($E33,[1]Høst_4!$E$6:$N$50, 10, FALSE)) = TRUE, 1.5, VLOOKUP($E33,[1]Høst_4!$E$6:$N$50, 10, FALSE))</f>
        <v>1.5</v>
      </c>
      <c r="V33" s="233">
        <f>IF(ISNA(VLOOKUP($E33,[1]Høst_5!$E$6:$N$50, 10, FALSE)) = TRUE, 1.5, VLOOKUP($E33,[1]Høst_5!$E$6:$N$50, 10, FALSE))</f>
        <v>1.5</v>
      </c>
      <c r="W33" s="233">
        <f>IF(ISNA(VLOOKUP($E33,[1]Høst_6!$E$6:$N$50, 10, FALSE)) = TRUE, 1.5, VLOOKUP($E33,[1]Høst_6!$E$6:$N$50, 10, FALSE))</f>
        <v>1.5</v>
      </c>
      <c r="X33" s="233">
        <f>IF(ISNA(VLOOKUP($E33,[1]Høst_7!$E$6:$N$50, 10, FALSE)) = TRUE, 1.5, VLOOKUP($E33,[1]Høst_7!$E$6:$N$50, 10, FALSE))</f>
        <v>1.5</v>
      </c>
      <c r="Y33" s="233">
        <f>IF(ISNA(VLOOKUP($E33,[1]Høst_8!$E$6:$N$29, 10, FALSE)) = TRUE, 1.5, VLOOKUP($E33,[1]Høst_8!$E$6:$N$29, 10, FALSE))</f>
        <v>1.5</v>
      </c>
      <c r="Z33" s="235">
        <f t="shared" si="0"/>
        <v>20.450452488687784</v>
      </c>
      <c r="AA33" s="215"/>
      <c r="AB33" s="235">
        <f t="shared" si="1"/>
        <v>0.55000000000000004</v>
      </c>
      <c r="AC33" s="235">
        <f t="shared" si="2"/>
        <v>0.57692307692307687</v>
      </c>
      <c r="AD33" s="235">
        <f t="shared" si="3"/>
        <v>0.82352941176470584</v>
      </c>
      <c r="AE33" s="235">
        <f t="shared" si="4"/>
        <v>1</v>
      </c>
      <c r="AF33" s="235">
        <f t="shared" si="5"/>
        <v>1</v>
      </c>
      <c r="AG33" s="235">
        <f t="shared" si="6"/>
        <v>1.5</v>
      </c>
      <c r="AH33" s="235">
        <f t="shared" si="7"/>
        <v>1.5</v>
      </c>
      <c r="AI33" s="236">
        <f t="shared" si="8"/>
        <v>1.5</v>
      </c>
      <c r="AJ33" s="237">
        <f t="shared" si="9"/>
        <v>8.4504524886877839</v>
      </c>
    </row>
    <row r="34" spans="1:36" x14ac:dyDescent="0.25">
      <c r="A34" s="230">
        <v>29</v>
      </c>
      <c r="B34" s="85" t="s">
        <v>170</v>
      </c>
      <c r="C34" s="86" t="s">
        <v>60</v>
      </c>
      <c r="D34" s="87" t="s">
        <v>56</v>
      </c>
      <c r="E34" s="88">
        <v>14516</v>
      </c>
      <c r="F34" s="85" t="s">
        <v>171</v>
      </c>
      <c r="G34" s="140" t="s">
        <v>172</v>
      </c>
      <c r="H34" s="133" t="s">
        <v>150</v>
      </c>
      <c r="I34" s="233">
        <f>IF(ISNA(VLOOKUP($E34,[1]Vår_1!$E$6:$N$50, 10, FALSE)) = TRUE, 1.5, VLOOKUP($E34,[1]Vår_1!$E$6:$N$50, 10, FALSE))</f>
        <v>1.5</v>
      </c>
      <c r="J34" s="233">
        <f>IF(ISNA(VLOOKUP($E34,[1]Vår_2!$E$6:$N$50, 10, FALSE)) = TRUE, 1.5, VLOOKUP($E34,[1]Vår_2!$E$6:$N$50, 10, FALSE))</f>
        <v>0.62962962962962965</v>
      </c>
      <c r="K34" s="233">
        <f>IF(ISNA(VLOOKUP($E34,[1]Vår_3!$E$6:$N$50, 10, FALSE)) = TRUE, 1.5, VLOOKUP($E34,[1]Vår_3!$E$6:$N$50, 10, FALSE))</f>
        <v>1</v>
      </c>
      <c r="L34" s="233">
        <f>IF(ISNA(VLOOKUP($E34,[1]Vår_4!$E$6:$N$48, 10, FALSE)) = TRUE, 1.5, VLOOKUP($E34,[1]Vår_4!$E$6:$N$48, 10, FALSE))</f>
        <v>1.5</v>
      </c>
      <c r="M34" s="233">
        <v>1.5</v>
      </c>
      <c r="N34" s="233">
        <f>IF(ISNA(VLOOKUP($E34,[1]Vår_6!$E$6:$N$45, 10, FALSE)) = TRUE, 1.5, VLOOKUP($E34,[1]Vår_6!$E$6:$N$45, 10, FALSE))</f>
        <v>1.5</v>
      </c>
      <c r="O34" s="233">
        <f>IF(ISNA(VLOOKUP($E34,[1]Vår_7!$E$6:$N$23, 10, FALSE)) = TRUE, 1.5, VLOOKUP($E34,[1]Vår_7!$E$6:$N$23, 10, FALSE))</f>
        <v>1.5</v>
      </c>
      <c r="P34" s="233">
        <f>IF(ISNA(VLOOKUP($E34,[1]Vår_8!$E$6:$N$41, 10, FALSE)) = TRUE, 1.5, VLOOKUP($E34,[1]Vår_8!$E$6:$N$41, 10, FALSE))</f>
        <v>1.5</v>
      </c>
      <c r="Q34" s="234"/>
      <c r="R34" s="233">
        <v>1.5</v>
      </c>
      <c r="S34" s="233">
        <f>IF(ISNA(VLOOKUP($E34,[1]Høst_2!$E$6:$N$50, 10, FALSE)) = TRUE, 1.5, VLOOKUP($E34,[1]Høst_2!$E$6:$N$50, 10, FALSE))</f>
        <v>0.26923076923076922</v>
      </c>
      <c r="T34" s="233">
        <f>IF(ISNA(VLOOKUP($E34,[1]Høst_3!$E$6:$N$38, 10, FALSE)) = TRUE, 1.5, VLOOKUP($E34,[1]Høst_3!$E$6:$N$38, 10, FALSE))</f>
        <v>0.79166666666666663</v>
      </c>
      <c r="U34" s="233">
        <f>IF(ISNA(VLOOKUP($E34,[1]Høst_4!$E$6:$N$50, 10, FALSE)) = TRUE, 1.5, VLOOKUP($E34,[1]Høst_4!$E$6:$N$50, 10, FALSE))</f>
        <v>1.5</v>
      </c>
      <c r="V34" s="233">
        <f>IF(ISNA(VLOOKUP($E34,[1]Høst_5!$E$6:$N$50, 10, FALSE)) = TRUE, 1.5, VLOOKUP($E34,[1]Høst_5!$E$6:$N$50, 10, FALSE))</f>
        <v>1.5</v>
      </c>
      <c r="W34" s="233">
        <f>IF(ISNA(VLOOKUP($E34,[1]Høst_6!$E$6:$N$50, 10, FALSE)) = TRUE, 1.5, VLOOKUP($E34,[1]Høst_6!$E$6:$N$50, 10, FALSE))</f>
        <v>1.5</v>
      </c>
      <c r="X34" s="233">
        <f>IF(ISNA(VLOOKUP($E34,[1]Høst_7!$E$6:$N$50, 10, FALSE)) = TRUE, 1.5, VLOOKUP($E34,[1]Høst_7!$E$6:$N$50, 10, FALSE))</f>
        <v>1.5</v>
      </c>
      <c r="Y34" s="233">
        <f>IF(ISNA(VLOOKUP($E34,[1]Høst_8!$E$6:$N$29, 10, FALSE)) = TRUE, 1.5, VLOOKUP($E34,[1]Høst_8!$E$6:$N$29, 10, FALSE))</f>
        <v>1.5</v>
      </c>
      <c r="Z34" s="235">
        <f t="shared" si="0"/>
        <v>20.690527065527064</v>
      </c>
      <c r="AA34" s="215"/>
      <c r="AB34" s="235">
        <f t="shared" si="1"/>
        <v>0.26923076923076922</v>
      </c>
      <c r="AC34" s="235">
        <f t="shared" si="2"/>
        <v>0.62962962962962965</v>
      </c>
      <c r="AD34" s="235">
        <f t="shared" si="3"/>
        <v>0.79166666666666663</v>
      </c>
      <c r="AE34" s="235">
        <f t="shared" si="4"/>
        <v>1</v>
      </c>
      <c r="AF34" s="235">
        <f t="shared" si="5"/>
        <v>1.5</v>
      </c>
      <c r="AG34" s="235">
        <f t="shared" si="6"/>
        <v>1.5</v>
      </c>
      <c r="AH34" s="235">
        <f t="shared" si="7"/>
        <v>1.5</v>
      </c>
      <c r="AI34" s="236">
        <f t="shared" si="8"/>
        <v>1.5</v>
      </c>
      <c r="AJ34" s="237">
        <f t="shared" si="9"/>
        <v>8.6905270655270659</v>
      </c>
    </row>
    <row r="35" spans="1:36" x14ac:dyDescent="0.25">
      <c r="A35" s="230">
        <v>30</v>
      </c>
      <c r="B35" s="169" t="s">
        <v>173</v>
      </c>
      <c r="C35" s="170" t="s">
        <v>55</v>
      </c>
      <c r="D35" s="171" t="s">
        <v>56</v>
      </c>
      <c r="E35" s="172">
        <v>15953</v>
      </c>
      <c r="F35" s="169" t="s">
        <v>174</v>
      </c>
      <c r="G35" s="173" t="s">
        <v>175</v>
      </c>
      <c r="H35" s="92" t="s">
        <v>149</v>
      </c>
      <c r="I35" s="233">
        <f>IF(ISNA(VLOOKUP($E35,[1]Vår_1!$E$6:$N$50, 10, FALSE)) = TRUE, 1.5, VLOOKUP($E35,[1]Vår_1!$E$6:$N$50, 10, FALSE))</f>
        <v>1.5</v>
      </c>
      <c r="J35" s="233">
        <f>IF(ISNA(VLOOKUP($E35,[1]Vår_2!$E$6:$N$50, 10, FALSE)) = TRUE, 1.5, VLOOKUP($E35,[1]Vår_2!$E$6:$N$50, 10, FALSE))</f>
        <v>1</v>
      </c>
      <c r="K35" s="233">
        <f>IF(ISNA(VLOOKUP($E35,[1]Vår_3!$E$6:$N$50, 10, FALSE)) = TRUE, 1.5, VLOOKUP($E35,[1]Vår_3!$E$6:$N$50, 10, FALSE))</f>
        <v>1</v>
      </c>
      <c r="L35" s="233">
        <f>IF(ISNA(VLOOKUP($E35,[1]Vår_4!$E$6:$N$48, 10, FALSE)) = TRUE, 1.5, VLOOKUP($E35,[1]Vår_4!$E$6:$N$48, 10, FALSE))</f>
        <v>1.5</v>
      </c>
      <c r="M35" s="233">
        <v>1.5</v>
      </c>
      <c r="N35" s="233">
        <f>IF(ISNA(VLOOKUP($E35,[1]Vår_6!$E$6:$N$45, 10, FALSE)) = TRUE, 1.5, VLOOKUP($E35,[1]Vår_6!$E$6:$N$45, 10, FALSE))</f>
        <v>0.90476190476190477</v>
      </c>
      <c r="O35" s="233">
        <f>IF(ISNA(VLOOKUP($E35,[1]Vår_7!$E$6:$N$23, 10, FALSE)) = TRUE, 1.5, VLOOKUP($E35,[1]Vår_7!$E$6:$N$23, 10, FALSE))</f>
        <v>0.8</v>
      </c>
      <c r="P35" s="233">
        <f>IF(ISNA(VLOOKUP($E35,[1]Vår_8!$E$6:$N$41, 10, FALSE)) = TRUE, 1.5, VLOOKUP($E35,[1]Vår_8!$E$6:$N$41, 10, FALSE))</f>
        <v>1.5</v>
      </c>
      <c r="Q35" s="234"/>
      <c r="R35" s="233">
        <v>1.5</v>
      </c>
      <c r="S35" s="233">
        <f>IF(ISNA(VLOOKUP($E35,[1]Høst_2!$E$6:$N$50, 10, FALSE)) = TRUE, 1.5, VLOOKUP($E35,[1]Høst_2!$E$6:$N$50, 10, FALSE))</f>
        <v>1</v>
      </c>
      <c r="T35" s="233">
        <f>IF(ISNA(VLOOKUP($E35,[1]Høst_3!$E$6:$N$38, 10, FALSE)) = TRUE, 1.5, VLOOKUP($E35,[1]Høst_3!$E$6:$N$38, 10, FALSE))</f>
        <v>1.5</v>
      </c>
      <c r="U35" s="233">
        <f>IF(ISNA(VLOOKUP($E35,[1]Høst_4!$E$6:$N$50, 10, FALSE)) = TRUE, 1.5, VLOOKUP($E35,[1]Høst_4!$E$6:$N$50, 10, FALSE))</f>
        <v>1.5</v>
      </c>
      <c r="V35" s="233">
        <f>IF(ISNA(VLOOKUP($E35,[1]Høst_5!$E$6:$N$50, 10, FALSE)) = TRUE, 1.5, VLOOKUP($E35,[1]Høst_5!$E$6:$N$50, 10, FALSE))</f>
        <v>1.5</v>
      </c>
      <c r="W35" s="233">
        <f>IF(ISNA(VLOOKUP($E35,[1]Høst_6!$E$6:$N$50, 10, FALSE)) = TRUE, 1.5, VLOOKUP($E35,[1]Høst_6!$E$6:$N$50, 10, FALSE))</f>
        <v>1.5</v>
      </c>
      <c r="X35" s="233">
        <f>IF(ISNA(VLOOKUP($E35,[1]Høst_7!$E$6:$N$50, 10, FALSE)) = TRUE, 1.5, VLOOKUP($E35,[1]Høst_7!$E$6:$N$50, 10, FALSE))</f>
        <v>1</v>
      </c>
      <c r="Y35" s="233">
        <f>IF(ISNA(VLOOKUP($E35,[1]Høst_8!$E$6:$N$29, 10, FALSE)) = TRUE, 1.5, VLOOKUP($E35,[1]Høst_8!$E$6:$N$29, 10, FALSE))</f>
        <v>1.5</v>
      </c>
      <c r="Z35" s="235">
        <f t="shared" si="0"/>
        <v>20.704761904761906</v>
      </c>
      <c r="AA35" s="215"/>
      <c r="AB35" s="235">
        <f t="shared" si="1"/>
        <v>0.8</v>
      </c>
      <c r="AC35" s="235">
        <f t="shared" si="2"/>
        <v>0.90476190476190477</v>
      </c>
      <c r="AD35" s="235">
        <f t="shared" si="3"/>
        <v>1</v>
      </c>
      <c r="AE35" s="235">
        <f t="shared" si="4"/>
        <v>1</v>
      </c>
      <c r="AF35" s="235">
        <f t="shared" si="5"/>
        <v>1</v>
      </c>
      <c r="AG35" s="235">
        <f t="shared" si="6"/>
        <v>1</v>
      </c>
      <c r="AH35" s="235">
        <f t="shared" si="7"/>
        <v>1.5</v>
      </c>
      <c r="AI35" s="236">
        <f t="shared" si="8"/>
        <v>1.5</v>
      </c>
      <c r="AJ35" s="237">
        <f t="shared" si="9"/>
        <v>8.7047619047619058</v>
      </c>
    </row>
    <row r="36" spans="1:36" x14ac:dyDescent="0.25">
      <c r="A36" s="230">
        <v>31</v>
      </c>
      <c r="B36" s="85" t="s">
        <v>176</v>
      </c>
      <c r="C36" s="86" t="s">
        <v>177</v>
      </c>
      <c r="D36" s="87" t="s">
        <v>56</v>
      </c>
      <c r="E36" s="88">
        <v>15179</v>
      </c>
      <c r="F36" s="85" t="s">
        <v>178</v>
      </c>
      <c r="G36" s="112" t="s">
        <v>179</v>
      </c>
      <c r="H36" s="133" t="s">
        <v>150</v>
      </c>
      <c r="I36" s="233">
        <f>IF(ISNA(VLOOKUP($E36,[1]Vår_1!$E$6:$N$50, 10, FALSE)) = TRUE, 1.5, VLOOKUP($E36,[1]Vår_1!$E$6:$N$50, 10, FALSE))</f>
        <v>0.84210526315789469</v>
      </c>
      <c r="J36" s="233">
        <f>IF(ISNA(VLOOKUP($E36,[1]Vår_2!$E$6:$N$50, 10, FALSE)) = TRUE, 1.5, VLOOKUP($E36,[1]Vår_2!$E$6:$N$50, 10, FALSE))</f>
        <v>0.66666666666666663</v>
      </c>
      <c r="K36" s="233">
        <f>IF(ISNA(VLOOKUP($E36,[1]Vår_3!$E$6:$N$50, 10, FALSE)) = TRUE, 1.5, VLOOKUP($E36,[1]Vår_3!$E$6:$N$50, 10, FALSE))</f>
        <v>1.5</v>
      </c>
      <c r="L36" s="233">
        <f>IF(ISNA(VLOOKUP($E36,[1]Vår_4!$E$6:$N$48, 10, FALSE)) = TRUE, 1.5, VLOOKUP($E36,[1]Vår_4!$E$6:$N$48, 10, FALSE))</f>
        <v>1.5</v>
      </c>
      <c r="M36" s="233">
        <v>1.5</v>
      </c>
      <c r="N36" s="233">
        <f>IF(ISNA(VLOOKUP($E36,[1]Vår_6!$E$6:$N$45, 10, FALSE)) = TRUE, 1.5, VLOOKUP($E36,[1]Vår_6!$E$6:$N$45, 10, FALSE))</f>
        <v>9.5238095238095233E-2</v>
      </c>
      <c r="O36" s="233">
        <f>IF(ISNA(VLOOKUP($E36,[1]Vår_7!$E$6:$N$23, 10, FALSE)) = TRUE, 1.5, VLOOKUP($E36,[1]Vår_7!$E$6:$N$23, 10, FALSE))</f>
        <v>1.5</v>
      </c>
      <c r="P36" s="233">
        <f>IF(ISNA(VLOOKUP($E36,[1]Vår_8!$E$6:$N$41, 10, FALSE)) = TRUE, 1.5, VLOOKUP($E36,[1]Vår_8!$E$6:$N$41, 10, FALSE))</f>
        <v>1.5</v>
      </c>
      <c r="Q36" s="234"/>
      <c r="R36" s="233">
        <v>1.5</v>
      </c>
      <c r="S36" s="233">
        <f>IF(ISNA(VLOOKUP($E36,[1]Høst_2!$E$6:$N$50, 10, FALSE)) = TRUE, 1.5, VLOOKUP($E36,[1]Høst_2!$E$6:$N$50, 10, FALSE))</f>
        <v>1.5</v>
      </c>
      <c r="T36" s="233">
        <f>IF(ISNA(VLOOKUP($E36,[1]Høst_3!$E$6:$N$38, 10, FALSE)) = TRUE, 1.5, VLOOKUP($E36,[1]Høst_3!$E$6:$N$38, 10, FALSE))</f>
        <v>1.5</v>
      </c>
      <c r="U36" s="233">
        <f>IF(ISNA(VLOOKUP($E36,[1]Høst_4!$E$6:$N$50, 10, FALSE)) = TRUE, 1.5, VLOOKUP($E36,[1]Høst_4!$E$6:$N$50, 10, FALSE))</f>
        <v>1.5</v>
      </c>
      <c r="V36" s="233">
        <f>IF(ISNA(VLOOKUP($E36,[1]Høst_5!$E$6:$N$50, 10, FALSE)) = TRUE, 1.5, VLOOKUP($E36,[1]Høst_5!$E$6:$N$50, 10, FALSE))</f>
        <v>1.5</v>
      </c>
      <c r="W36" s="233">
        <f>IF(ISNA(VLOOKUP($E36,[1]Høst_6!$E$6:$N$50, 10, FALSE)) = TRUE, 1.5, VLOOKUP($E36,[1]Høst_6!$E$6:$N$50, 10, FALSE))</f>
        <v>1.5</v>
      </c>
      <c r="X36" s="233">
        <f>IF(ISNA(VLOOKUP($E36,[1]Høst_7!$E$6:$N$50, 10, FALSE)) = TRUE, 1.5, VLOOKUP($E36,[1]Høst_7!$E$6:$N$50, 10, FALSE))</f>
        <v>1.5</v>
      </c>
      <c r="Y36" s="233">
        <f>IF(ISNA(VLOOKUP($E36,[1]Høst_8!$E$6:$N$29, 10, FALSE)) = TRUE, 1.5, VLOOKUP($E36,[1]Høst_8!$E$6:$N$29, 10, FALSE))</f>
        <v>1.5</v>
      </c>
      <c r="Z36" s="235">
        <f t="shared" si="0"/>
        <v>21.104010025062657</v>
      </c>
      <c r="AA36" s="215"/>
      <c r="AB36" s="235">
        <f t="shared" si="1"/>
        <v>9.5238095238095233E-2</v>
      </c>
      <c r="AC36" s="235">
        <f t="shared" si="2"/>
        <v>0.66666666666666663</v>
      </c>
      <c r="AD36" s="235">
        <f t="shared" si="3"/>
        <v>0.84210526315789469</v>
      </c>
      <c r="AE36" s="235">
        <f t="shared" si="4"/>
        <v>1.5</v>
      </c>
      <c r="AF36" s="235">
        <f t="shared" si="5"/>
        <v>1.5</v>
      </c>
      <c r="AG36" s="235">
        <f t="shared" si="6"/>
        <v>1.5</v>
      </c>
      <c r="AH36" s="235">
        <f t="shared" si="7"/>
        <v>1.5</v>
      </c>
      <c r="AI36" s="236">
        <f t="shared" si="8"/>
        <v>1.5</v>
      </c>
      <c r="AJ36" s="237">
        <f t="shared" si="9"/>
        <v>9.1040100250626566</v>
      </c>
    </row>
    <row r="37" spans="1:36" x14ac:dyDescent="0.25">
      <c r="A37" s="230">
        <v>32</v>
      </c>
      <c r="B37" s="169" t="s">
        <v>180</v>
      </c>
      <c r="C37" s="170" t="s">
        <v>60</v>
      </c>
      <c r="D37" s="171" t="s">
        <v>56</v>
      </c>
      <c r="E37" s="172">
        <v>15964</v>
      </c>
      <c r="F37" s="169" t="s">
        <v>181</v>
      </c>
      <c r="G37" s="190" t="s">
        <v>182</v>
      </c>
      <c r="H37" s="254">
        <v>0.75</v>
      </c>
      <c r="I37" s="233">
        <f>IF(ISNA(VLOOKUP($E37,[1]Vår_1!$E$6:$N$50, 10, FALSE)) = TRUE, 1.5, VLOOKUP($E37,[1]Vår_1!$E$6:$N$50, 10, FALSE))</f>
        <v>1.5</v>
      </c>
      <c r="J37" s="233">
        <f>IF(ISNA(VLOOKUP($E37,[1]Vår_2!$E$6:$N$50, 10, FALSE)) = TRUE, 1.5, VLOOKUP($E37,[1]Vår_2!$E$6:$N$50, 10, FALSE))</f>
        <v>1.5</v>
      </c>
      <c r="K37" s="233">
        <f>IF(ISNA(VLOOKUP($E37,[1]Vår_3!$E$6:$N$50, 10, FALSE)) = TRUE, 1.5, VLOOKUP($E37,[1]Vår_3!$E$6:$N$50, 10, FALSE))</f>
        <v>1.5</v>
      </c>
      <c r="L37" s="233">
        <f>IF(ISNA(VLOOKUP($E37,[1]Vår_4!$E$6:$N$48, 10, FALSE)) = TRUE, 1.5, VLOOKUP($E37,[1]Vår_4!$E$6:$N$48, 10, FALSE))</f>
        <v>1.5</v>
      </c>
      <c r="M37" s="233">
        <v>1.5</v>
      </c>
      <c r="N37" s="233">
        <f>IF(ISNA(VLOOKUP($E37,[1]Vår_6!$E$6:$N$45, 10, FALSE)) = TRUE, 1.5, VLOOKUP($E37,[1]Vår_6!$E$6:$N$45, 10, FALSE))</f>
        <v>1.5</v>
      </c>
      <c r="O37" s="233">
        <f>IF(ISNA(VLOOKUP($E37,[1]Vår_7!$E$6:$N$23, 10, FALSE)) = TRUE, 1.5, VLOOKUP($E37,[1]Vår_7!$E$6:$N$23, 10, FALSE))</f>
        <v>1.5</v>
      </c>
      <c r="P37" s="233">
        <f>IF(ISNA(VLOOKUP($E37,[1]Vår_8!$E$6:$N$41, 10, FALSE)) = TRUE, 1.5, VLOOKUP($E37,[1]Vår_8!$E$6:$N$41, 10, FALSE))</f>
        <v>1.5</v>
      </c>
      <c r="Q37" s="234"/>
      <c r="R37" s="233">
        <f>IF(ISNA(VLOOKUP($E37,[1]Høst_1!$E$6:$N$25, 10, FALSE)) = TRUE, 1.5, VLOOKUP($E37,[1]Høst_1!$E$6:$N$25, 10, FALSE))</f>
        <v>0.82608695652173914</v>
      </c>
      <c r="S37" s="233">
        <f>IF(ISNA(VLOOKUP($E37,[1]Høst_2!$E$6:$N$50, 10, FALSE)) = TRUE, 1.5, VLOOKUP($E37,[1]Høst_2!$E$6:$N$50, 10, FALSE))</f>
        <v>1.5</v>
      </c>
      <c r="T37" s="233">
        <f>IF(ISNA(VLOOKUP($E37,[1]Høst_3!$E$6:$N$38, 10, FALSE)) = TRUE, 1.5, VLOOKUP($E37,[1]Høst_3!$E$6:$N$38, 10, FALSE))</f>
        <v>0.25</v>
      </c>
      <c r="U37" s="233">
        <f>IF(ISNA(VLOOKUP($E37,[1]Høst_4!$E$6:$N$50, 10, FALSE)) = TRUE, 1.5, VLOOKUP($E37,[1]Høst_4!$E$6:$N$50, 10, FALSE))</f>
        <v>0.69230769230769229</v>
      </c>
      <c r="V37" s="233">
        <f>IF(ISNA(VLOOKUP($E37,[1]Høst_5!$E$6:$N$50, 10, FALSE)) = TRUE, 1.5, VLOOKUP($E37,[1]Høst_5!$E$6:$N$50, 10, FALSE))</f>
        <v>1.5</v>
      </c>
      <c r="W37" s="233">
        <f>IF(ISNA(VLOOKUP($E37,[1]Høst_6!$E$6:$N$50, 10, FALSE)) = TRUE, 1.5, VLOOKUP($E37,[1]Høst_6!$E$6:$N$50, 10, FALSE))</f>
        <v>1.5</v>
      </c>
      <c r="X37" s="233">
        <f>IF(ISNA(VLOOKUP($E37,[1]Høst_7!$E$6:$N$50, 10, FALSE)) = TRUE, 1.5, VLOOKUP($E37,[1]Høst_7!$E$6:$N$50, 10, FALSE))</f>
        <v>1.5</v>
      </c>
      <c r="Y37" s="233">
        <f>IF(ISNA(VLOOKUP($E37,[1]Høst_8!$E$6:$N$29, 10, FALSE)) = TRUE, 1.5, VLOOKUP($E37,[1]Høst_8!$E$6:$N$29, 10, FALSE))</f>
        <v>1.5</v>
      </c>
      <c r="Z37" s="235">
        <f t="shared" si="0"/>
        <v>21.268394648829428</v>
      </c>
      <c r="AA37" s="215"/>
      <c r="AB37" s="235">
        <f t="shared" si="1"/>
        <v>0.25</v>
      </c>
      <c r="AC37" s="235">
        <f t="shared" si="2"/>
        <v>0.69230769230769229</v>
      </c>
      <c r="AD37" s="235">
        <f t="shared" si="3"/>
        <v>0.82608695652173914</v>
      </c>
      <c r="AE37" s="235">
        <f t="shared" si="4"/>
        <v>1.5</v>
      </c>
      <c r="AF37" s="235">
        <f t="shared" si="5"/>
        <v>1.5</v>
      </c>
      <c r="AG37" s="235">
        <f t="shared" si="6"/>
        <v>1.5</v>
      </c>
      <c r="AH37" s="235">
        <f t="shared" si="7"/>
        <v>1.5</v>
      </c>
      <c r="AI37" s="236">
        <f t="shared" si="8"/>
        <v>1.5</v>
      </c>
      <c r="AJ37" s="237">
        <f t="shared" si="9"/>
        <v>9.2683946488294318</v>
      </c>
    </row>
    <row r="38" spans="1:36" x14ac:dyDescent="0.25">
      <c r="A38" s="230">
        <v>33</v>
      </c>
      <c r="B38" s="128" t="s">
        <v>183</v>
      </c>
      <c r="C38" s="129" t="s">
        <v>64</v>
      </c>
      <c r="D38" s="130" t="s">
        <v>56</v>
      </c>
      <c r="E38" s="131">
        <v>475</v>
      </c>
      <c r="F38" s="128" t="s">
        <v>65</v>
      </c>
      <c r="G38" s="132" t="s">
        <v>184</v>
      </c>
      <c r="H38" s="92" t="s">
        <v>149</v>
      </c>
      <c r="I38" s="233">
        <f>IF(ISNA(VLOOKUP($E38,[1]Vår_1!$E$6:$N$50, 10, FALSE)) = TRUE, 1.5, VLOOKUP($E38,[1]Vår_1!$E$6:$N$50, 10, FALSE))</f>
        <v>1.5</v>
      </c>
      <c r="J38" s="233">
        <f>IF(ISNA(VLOOKUP($E38,[1]Vår_2!$E$6:$N$50, 10, FALSE)) = TRUE, 1.5, VLOOKUP($E38,[1]Vår_2!$E$6:$N$50, 10, FALSE))</f>
        <v>1.5</v>
      </c>
      <c r="K38" s="233">
        <f>IF(ISNA(VLOOKUP($E38,[1]Vår_3!$E$6:$N$50, 10, FALSE)) = TRUE, 1.5, VLOOKUP($E38,[1]Vår_3!$E$6:$N$50, 10, FALSE))</f>
        <v>1.5</v>
      </c>
      <c r="L38" s="233">
        <f>IF(ISNA(VLOOKUP($E38,[1]Vår_4!$E$6:$N$48, 10, FALSE)) = TRUE, 1.5, VLOOKUP($E38,[1]Vår_4!$E$6:$N$48, 10, FALSE))</f>
        <v>1.5</v>
      </c>
      <c r="M38" s="233">
        <v>1.5</v>
      </c>
      <c r="N38" s="233">
        <f>IF(ISNA(VLOOKUP($E38,[1]Vår_6!$E$6:$N$45, 10, FALSE)) = TRUE, 1.5, VLOOKUP($E38,[1]Vår_6!$E$6:$N$45, 10, FALSE))</f>
        <v>1.5</v>
      </c>
      <c r="O38" s="233">
        <f>IF(ISNA(VLOOKUP($E38,[1]Vår_7!$E$6:$N$23, 10, FALSE)) = TRUE, 1.5, VLOOKUP($E38,[1]Vår_7!$E$6:$N$23, 10, FALSE))</f>
        <v>1.5</v>
      </c>
      <c r="P38" s="233">
        <f>IF(ISNA(VLOOKUP($E38,[1]Vår_8!$E$6:$N$41, 10, FALSE)) = TRUE, 1.5, VLOOKUP($E38,[1]Vår_8!$E$6:$N$41, 10, FALSE))</f>
        <v>1.5</v>
      </c>
      <c r="Q38" s="234"/>
      <c r="R38" s="233">
        <f>IF(ISNA(VLOOKUP($E38,[1]Høst_1!$E$6:$N$25, 10, FALSE)) = TRUE, 1.5, VLOOKUP($E38,[1]Høst_1!$E$6:$N$25, 10, FALSE))</f>
        <v>0.52173913043478259</v>
      </c>
      <c r="S38" s="233">
        <f>IF(ISNA(VLOOKUP($E38,[1]Høst_2!$E$6:$N$50, 10, FALSE)) = TRUE, 1.5, VLOOKUP($E38,[1]Høst_2!$E$6:$N$50, 10, FALSE))</f>
        <v>0.53846153846153844</v>
      </c>
      <c r="T38" s="233">
        <f>IF(ISNA(VLOOKUP($E38,[1]Høst_3!$E$6:$N$38, 10, FALSE)) = TRUE, 1.5, VLOOKUP($E38,[1]Høst_3!$E$6:$N$38, 10, FALSE))</f>
        <v>1.5</v>
      </c>
      <c r="U38" s="233">
        <f>IF(ISNA(VLOOKUP($E38,[1]Høst_4!$E$6:$N$50, 10, FALSE)) = TRUE, 1.5, VLOOKUP($E38,[1]Høst_4!$E$6:$N$50, 10, FALSE))</f>
        <v>0.73076923076923073</v>
      </c>
      <c r="V38" s="233">
        <f>IF(ISNA(VLOOKUP($E38,[1]Høst_5!$E$6:$N$50, 10, FALSE)) = TRUE, 1.5, VLOOKUP($E38,[1]Høst_5!$E$6:$N$50, 10, FALSE))</f>
        <v>1.5</v>
      </c>
      <c r="W38" s="233">
        <f>IF(ISNA(VLOOKUP($E38,[1]Høst_6!$E$6:$N$50, 10, FALSE)) = TRUE, 1.5, VLOOKUP($E38,[1]Høst_6!$E$6:$N$50, 10, FALSE))</f>
        <v>1.5</v>
      </c>
      <c r="X38" s="233">
        <f>IF(ISNA(VLOOKUP($E38,[1]Høst_7!$E$6:$N$50, 10, FALSE)) = TRUE, 1.5, VLOOKUP($E38,[1]Høst_7!$E$6:$N$50, 10, FALSE))</f>
        <v>1.5</v>
      </c>
      <c r="Y38" s="233">
        <f>IF(ISNA(VLOOKUP($E38,[1]Høst_8!$E$6:$N$29, 10, FALSE)) = TRUE, 1.5, VLOOKUP($E38,[1]Høst_8!$E$6:$N$29, 10, FALSE))</f>
        <v>1.5</v>
      </c>
      <c r="Z38" s="235">
        <f t="shared" si="0"/>
        <v>21.290969899665551</v>
      </c>
      <c r="AA38" s="215"/>
      <c r="AB38" s="235">
        <f t="shared" si="1"/>
        <v>0.52173913043478259</v>
      </c>
      <c r="AC38" s="235">
        <f t="shared" si="2"/>
        <v>0.53846153846153844</v>
      </c>
      <c r="AD38" s="235">
        <f t="shared" si="3"/>
        <v>0.73076923076923073</v>
      </c>
      <c r="AE38" s="235">
        <f t="shared" si="4"/>
        <v>1.5</v>
      </c>
      <c r="AF38" s="235">
        <f t="shared" si="5"/>
        <v>1.5</v>
      </c>
      <c r="AG38" s="235">
        <f t="shared" si="6"/>
        <v>1.5</v>
      </c>
      <c r="AH38" s="235">
        <f t="shared" si="7"/>
        <v>1.5</v>
      </c>
      <c r="AI38" s="236">
        <f t="shared" si="8"/>
        <v>1.5</v>
      </c>
      <c r="AJ38" s="237">
        <f t="shared" si="9"/>
        <v>9.2909698996655514</v>
      </c>
    </row>
    <row r="39" spans="1:36" x14ac:dyDescent="0.25">
      <c r="A39" s="230">
        <v>34</v>
      </c>
      <c r="B39" s="85" t="s">
        <v>185</v>
      </c>
      <c r="C39" s="86" t="s">
        <v>60</v>
      </c>
      <c r="D39" s="87" t="s">
        <v>56</v>
      </c>
      <c r="E39" s="131">
        <v>174</v>
      </c>
      <c r="F39" s="89" t="s">
        <v>115</v>
      </c>
      <c r="G39" s="255" t="s">
        <v>186</v>
      </c>
      <c r="H39" s="133" t="s">
        <v>150</v>
      </c>
      <c r="I39" s="233">
        <f>IF(ISNA(VLOOKUP($E39,[1]Vår_1!$E$6:$N$50, 10, FALSE)) = TRUE, 1.5, VLOOKUP($E39,[1]Vår_1!$E$6:$N$50, 10, FALSE))</f>
        <v>1.5</v>
      </c>
      <c r="J39" s="233">
        <f>IF(ISNA(VLOOKUP($E39,[1]Vår_2!$E$6:$N$50, 10, FALSE)) = TRUE, 1.5, VLOOKUP($E39,[1]Vår_2!$E$6:$N$50, 10, FALSE))</f>
        <v>1.5</v>
      </c>
      <c r="K39" s="233">
        <f>IF(ISNA(VLOOKUP($E39,[1]Vår_3!$E$6:$N$50, 10, FALSE)) = TRUE, 1.5, VLOOKUP($E39,[1]Vår_3!$E$6:$N$50, 10, FALSE))</f>
        <v>1.5</v>
      </c>
      <c r="L39" s="233">
        <f>IF(ISNA(VLOOKUP($E39,[1]Vår_4!$E$6:$N$48, 10, FALSE)) = TRUE, 1.5, VLOOKUP($E39,[1]Vår_4!$E$6:$N$48, 10, FALSE))</f>
        <v>1.5</v>
      </c>
      <c r="M39" s="233">
        <v>1.5</v>
      </c>
      <c r="N39" s="233">
        <f>IF(ISNA(VLOOKUP($E39,[1]Vår_6!$E$6:$N$45, 10, FALSE)) = TRUE, 1.5, VLOOKUP($E39,[1]Vår_6!$E$6:$N$45, 10, FALSE))</f>
        <v>0.66666666666666663</v>
      </c>
      <c r="O39" s="233">
        <f>IF(ISNA(VLOOKUP($E39,[1]Vår_7!$E$6:$N$23, 10, FALSE)) = TRUE, 1.5, VLOOKUP($E39,[1]Vår_7!$E$6:$N$23, 10, FALSE))</f>
        <v>0.53333333333333333</v>
      </c>
      <c r="P39" s="233">
        <f>IF(ISNA(VLOOKUP($E39,[1]Vår_8!$E$6:$N$41, 10, FALSE)) = TRUE, 1.5, VLOOKUP($E39,[1]Vår_8!$E$6:$N$41, 10, FALSE))</f>
        <v>0.65</v>
      </c>
      <c r="Q39" s="234"/>
      <c r="R39" s="233">
        <v>1.5</v>
      </c>
      <c r="S39" s="233">
        <f>IF(ISNA(VLOOKUP($E39,[1]Høst_2!$E$6:$N$50, 10, FALSE)) = TRUE, 1.5, VLOOKUP($E39,[1]Høst_2!$E$6:$N$50, 10, FALSE))</f>
        <v>1.5</v>
      </c>
      <c r="T39" s="233">
        <f>IF(ISNA(VLOOKUP($E39,[1]Høst_3!$E$6:$N$38, 10, FALSE)) = TRUE, 1.5, VLOOKUP($E39,[1]Høst_3!$E$6:$N$38, 10, FALSE))</f>
        <v>1.5</v>
      </c>
      <c r="U39" s="233">
        <f>IF(ISNA(VLOOKUP($E39,[1]Høst_4!$E$6:$N$50, 10, FALSE)) = TRUE, 1.5, VLOOKUP($E39,[1]Høst_4!$E$6:$N$50, 10, FALSE))</f>
        <v>1.5</v>
      </c>
      <c r="V39" s="233">
        <f>IF(ISNA(VLOOKUP($E39,[1]Høst_5!$E$6:$N$50, 10, FALSE)) = TRUE, 1.5, VLOOKUP($E39,[1]Høst_5!$E$6:$N$50, 10, FALSE))</f>
        <v>1.5</v>
      </c>
      <c r="W39" s="233">
        <f>IF(ISNA(VLOOKUP($E39,[1]Høst_6!$E$6:$N$50, 10, FALSE)) = TRUE, 1.5, VLOOKUP($E39,[1]Høst_6!$E$6:$N$50, 10, FALSE))</f>
        <v>1.5</v>
      </c>
      <c r="X39" s="233">
        <f>IF(ISNA(VLOOKUP($E39,[1]Høst_7!$E$6:$N$50, 10, FALSE)) = TRUE, 1.5, VLOOKUP($E39,[1]Høst_7!$E$6:$N$50, 10, FALSE))</f>
        <v>1.5</v>
      </c>
      <c r="Y39" s="233">
        <f>IF(ISNA(VLOOKUP($E39,[1]Høst_8!$E$6:$N$29, 10, FALSE)) = TRUE, 1.5, VLOOKUP($E39,[1]Høst_8!$E$6:$N$29, 10, FALSE))</f>
        <v>1.5</v>
      </c>
      <c r="Z39" s="235">
        <f t="shared" si="0"/>
        <v>21.35</v>
      </c>
      <c r="AA39" s="215"/>
      <c r="AB39" s="235">
        <f t="shared" si="1"/>
        <v>0.53333333333333333</v>
      </c>
      <c r="AC39" s="235">
        <f t="shared" si="2"/>
        <v>0.65</v>
      </c>
      <c r="AD39" s="235">
        <f t="shared" si="3"/>
        <v>0.66666666666666663</v>
      </c>
      <c r="AE39" s="235">
        <f t="shared" si="4"/>
        <v>1.5</v>
      </c>
      <c r="AF39" s="235">
        <f t="shared" si="5"/>
        <v>1.5</v>
      </c>
      <c r="AG39" s="235">
        <f t="shared" si="6"/>
        <v>1.5</v>
      </c>
      <c r="AH39" s="235">
        <f t="shared" si="7"/>
        <v>1.5</v>
      </c>
      <c r="AI39" s="236">
        <f t="shared" si="8"/>
        <v>1.5</v>
      </c>
      <c r="AJ39" s="237">
        <f t="shared" si="9"/>
        <v>9.35</v>
      </c>
    </row>
    <row r="40" spans="1:36" x14ac:dyDescent="0.25">
      <c r="A40" s="230">
        <v>35</v>
      </c>
      <c r="B40" s="141" t="s">
        <v>187</v>
      </c>
      <c r="C40" s="86" t="s">
        <v>64</v>
      </c>
      <c r="D40" s="87" t="s">
        <v>56</v>
      </c>
      <c r="E40" s="88">
        <v>10324</v>
      </c>
      <c r="F40" s="85" t="s">
        <v>188</v>
      </c>
      <c r="G40" s="112" t="s">
        <v>189</v>
      </c>
      <c r="H40" s="92" t="s">
        <v>149</v>
      </c>
      <c r="I40" s="233">
        <f>IF(ISNA(VLOOKUP($E40,[1]Vår_1!$E$6:$N$50, 10, FALSE)) = TRUE, 1.5, VLOOKUP($E40,[1]Vår_1!$E$6:$N$50, 10, FALSE))</f>
        <v>1.5</v>
      </c>
      <c r="J40" s="233">
        <f>IF(ISNA(VLOOKUP($E40,[1]Vår_2!$E$6:$N$50, 10, FALSE)) = TRUE, 1.5, VLOOKUP($E40,[1]Vår_2!$E$6:$N$50, 10, FALSE))</f>
        <v>1.5</v>
      </c>
      <c r="K40" s="233">
        <f>IF(ISNA(VLOOKUP($E40,[1]Vår_3!$E$6:$N$50, 10, FALSE)) = TRUE, 1.5, VLOOKUP($E40,[1]Vår_3!$E$6:$N$50, 10, FALSE))</f>
        <v>1</v>
      </c>
      <c r="L40" s="233">
        <f>IF(ISNA(VLOOKUP($E40,[1]Vår_4!$E$6:$N$48, 10, FALSE)) = TRUE, 1.5, VLOOKUP($E40,[1]Vår_4!$E$6:$N$48, 10, FALSE))</f>
        <v>1.5</v>
      </c>
      <c r="M40" s="233">
        <v>1.5</v>
      </c>
      <c r="N40" s="233">
        <f>IF(ISNA(VLOOKUP($E40,[1]Vår_6!$E$6:$N$45, 10, FALSE)) = TRUE, 1.5, VLOOKUP($E40,[1]Vår_6!$E$6:$N$45, 10, FALSE))</f>
        <v>0.52380952380952384</v>
      </c>
      <c r="O40" s="233">
        <f>IF(ISNA(VLOOKUP($E40,[1]Vår_7!$E$6:$N$23, 10, FALSE)) = TRUE, 1.5, VLOOKUP($E40,[1]Vår_7!$E$6:$N$23, 10, FALSE))</f>
        <v>1.5</v>
      </c>
      <c r="P40" s="233">
        <f>IF(ISNA(VLOOKUP($E40,[1]Vår_8!$E$6:$N$41, 10, FALSE)) = TRUE, 1.5, VLOOKUP($E40,[1]Vår_8!$E$6:$N$41, 10, FALSE))</f>
        <v>1.5</v>
      </c>
      <c r="Q40" s="234"/>
      <c r="R40" s="233">
        <v>1.5</v>
      </c>
      <c r="S40" s="233">
        <f>IF(ISNA(VLOOKUP($E40,[1]Høst_2!$E$6:$N$50, 10, FALSE)) = TRUE, 1.5, VLOOKUP($E40,[1]Høst_2!$E$6:$N$50, 10, FALSE))</f>
        <v>1</v>
      </c>
      <c r="T40" s="233">
        <f>IF(ISNA(VLOOKUP($E40,[1]Høst_3!$E$6:$N$38, 10, FALSE)) = TRUE, 1.5, VLOOKUP($E40,[1]Høst_3!$E$6:$N$38, 10, FALSE))</f>
        <v>1.5</v>
      </c>
      <c r="U40" s="233">
        <v>1</v>
      </c>
      <c r="V40" s="233">
        <f>IF(ISNA(VLOOKUP($E40,[1]Høst_5!$E$6:$N$50, 10, FALSE)) = TRUE, 1.5, VLOOKUP($E40,[1]Høst_5!$E$6:$N$50, 10, FALSE))</f>
        <v>1.5</v>
      </c>
      <c r="W40" s="233">
        <f>IF(ISNA(VLOOKUP($E40,[1]Høst_6!$E$6:$N$50, 10, FALSE)) = TRUE, 1.5, VLOOKUP($E40,[1]Høst_6!$E$6:$N$50, 10, FALSE))</f>
        <v>1.5</v>
      </c>
      <c r="X40" s="233">
        <f>IF(ISNA(VLOOKUP($E40,[1]Høst_7!$E$6:$N$50, 10, FALSE)) = TRUE, 1.5, VLOOKUP($E40,[1]Høst_7!$E$6:$N$50, 10, FALSE))</f>
        <v>1.5</v>
      </c>
      <c r="Y40" s="233">
        <f>IF(ISNA(VLOOKUP($E40,[1]Høst_8!$E$6:$N$29, 10, FALSE)) = TRUE, 1.5, VLOOKUP($E40,[1]Høst_8!$E$6:$N$29, 10, FALSE))</f>
        <v>1.5</v>
      </c>
      <c r="Z40" s="235">
        <f t="shared" si="0"/>
        <v>21.523809523809526</v>
      </c>
      <c r="AA40" s="215"/>
      <c r="AB40" s="235">
        <f t="shared" si="1"/>
        <v>0.52380952380952384</v>
      </c>
      <c r="AC40" s="235">
        <f t="shared" si="2"/>
        <v>1</v>
      </c>
      <c r="AD40" s="235">
        <f t="shared" si="3"/>
        <v>1</v>
      </c>
      <c r="AE40" s="235">
        <f t="shared" si="4"/>
        <v>1</v>
      </c>
      <c r="AF40" s="235">
        <f t="shared" si="5"/>
        <v>1.5</v>
      </c>
      <c r="AG40" s="235">
        <f t="shared" si="6"/>
        <v>1.5</v>
      </c>
      <c r="AH40" s="235">
        <f t="shared" si="7"/>
        <v>1.5</v>
      </c>
      <c r="AI40" s="236">
        <f t="shared" si="8"/>
        <v>1.5</v>
      </c>
      <c r="AJ40" s="237">
        <f t="shared" si="9"/>
        <v>9.5238095238095237</v>
      </c>
    </row>
    <row r="41" spans="1:36" s="108" customFormat="1" ht="12.75" customHeight="1" x14ac:dyDescent="0.2">
      <c r="A41" s="230">
        <v>36</v>
      </c>
      <c r="B41" s="169" t="s">
        <v>120</v>
      </c>
      <c r="C41" s="170" t="s">
        <v>121</v>
      </c>
      <c r="D41" s="171" t="s">
        <v>56</v>
      </c>
      <c r="E41" s="172">
        <v>16120</v>
      </c>
      <c r="F41" s="169" t="s">
        <v>122</v>
      </c>
      <c r="G41" s="173" t="s">
        <v>123</v>
      </c>
      <c r="H41" s="133" t="s">
        <v>150</v>
      </c>
      <c r="I41" s="233">
        <f>IF(ISNA(VLOOKUP($E41,[1]Vår_1!$E$6:$N$50, 10, FALSE)) = TRUE, 1.5, VLOOKUP($E41,[1]Vår_1!$E$6:$N$50, 10, FALSE))</f>
        <v>1.5</v>
      </c>
      <c r="J41" s="233">
        <f>IF(ISNA(VLOOKUP($E41,[1]Vår_2!$E$6:$N$50, 10, FALSE)) = TRUE, 1.5, VLOOKUP($E41,[1]Vår_2!$E$6:$N$50, 10, FALSE))</f>
        <v>1.5</v>
      </c>
      <c r="K41" s="233">
        <f>IF(ISNA(VLOOKUP($E41,[1]Vår_3!$E$6:$N$50, 10, FALSE)) = TRUE, 1.5, VLOOKUP($E41,[1]Vår_3!$E$6:$N$50, 10, FALSE))</f>
        <v>1</v>
      </c>
      <c r="L41" s="233">
        <f>IF(ISNA(VLOOKUP($E41,[1]Vår_4!$E$6:$N$48, 10, FALSE)) = TRUE, 1.5, VLOOKUP($E41,[1]Vår_4!$E$6:$N$48, 10, FALSE))</f>
        <v>0.70588235294117652</v>
      </c>
      <c r="M41" s="233">
        <v>1.5</v>
      </c>
      <c r="N41" s="233">
        <f>IF(ISNA(VLOOKUP($E41,[1]Vår_6!$E$6:$N$45, 10, FALSE)) = TRUE, 1.5, VLOOKUP($E41,[1]Vår_6!$E$6:$N$45, 10, FALSE))</f>
        <v>1.5</v>
      </c>
      <c r="O41" s="233">
        <f>IF(ISNA(VLOOKUP($E41,[1]Vår_7!$E$6:$N$23, 10, FALSE)) = TRUE, 1.5, VLOOKUP($E41,[1]Vår_7!$E$6:$N$23, 10, FALSE))</f>
        <v>1.5</v>
      </c>
      <c r="P41" s="233">
        <f>IF(ISNA(VLOOKUP($E41,[1]Vår_8!$E$6:$N$41, 10, FALSE)) = TRUE, 1.5, VLOOKUP($E41,[1]Vår_8!$E$6:$N$41, 10, FALSE))</f>
        <v>1.5</v>
      </c>
      <c r="Q41" s="234"/>
      <c r="R41" s="233">
        <v>1.5</v>
      </c>
      <c r="S41" s="233">
        <f>IF(ISNA(VLOOKUP($E41,[1]Høst_2!$E$6:$N$50, 10, FALSE)) = TRUE, 1.5, VLOOKUP($E41,[1]Høst_2!$E$6:$N$50, 10, FALSE))</f>
        <v>1.5</v>
      </c>
      <c r="T41" s="233">
        <f>IF(ISNA(VLOOKUP($E41,[1]Høst_3!$E$6:$N$38, 10, FALSE)) = TRUE, 1.5, VLOOKUP($E41,[1]Høst_3!$E$6:$N$38, 10, FALSE))</f>
        <v>1.5</v>
      </c>
      <c r="U41" s="233">
        <f>IF(ISNA(VLOOKUP($E41,[1]Høst_4!$E$6:$N$50, 10, FALSE)) = TRUE, 1.5, VLOOKUP($E41,[1]Høst_4!$E$6:$N$50, 10, FALSE))</f>
        <v>1.5</v>
      </c>
      <c r="V41" s="233">
        <f>IF(ISNA(VLOOKUP($E41,[1]Høst_5!$E$6:$N$50, 10, FALSE)) = TRUE, 1.5, VLOOKUP($E41,[1]Høst_5!$E$6:$N$50, 10, FALSE))</f>
        <v>1.5</v>
      </c>
      <c r="W41" s="233">
        <f>IF(ISNA(VLOOKUP($E41,[1]Høst_6!$E$6:$N$50, 10, FALSE)) = TRUE, 1.5, VLOOKUP($E41,[1]Høst_6!$E$6:$N$50, 10, FALSE))</f>
        <v>1.5</v>
      </c>
      <c r="X41" s="233">
        <f>IF(ISNA(VLOOKUP($E41,[1]Høst_7!$E$6:$N$50, 10, FALSE)) = TRUE, 1.5, VLOOKUP($E41,[1]Høst_7!$E$6:$N$50, 10, FALSE))</f>
        <v>1</v>
      </c>
      <c r="Y41" s="233">
        <f>IF(ISNA(VLOOKUP($E41,[1]Høst_8!$E$6:$N$29, 10, FALSE)) = TRUE, 1.5, VLOOKUP($E41,[1]Høst_8!$E$6:$N$29, 10, FALSE))</f>
        <v>0.95652173913043481</v>
      </c>
      <c r="Z41" s="235">
        <f t="shared" si="0"/>
        <v>21.662404092071611</v>
      </c>
      <c r="AA41" s="215"/>
      <c r="AB41" s="235">
        <f t="shared" si="1"/>
        <v>0.70588235294117652</v>
      </c>
      <c r="AC41" s="235">
        <f t="shared" si="2"/>
        <v>0.95652173913043481</v>
      </c>
      <c r="AD41" s="235">
        <f t="shared" si="3"/>
        <v>1</v>
      </c>
      <c r="AE41" s="235">
        <f t="shared" si="4"/>
        <v>1</v>
      </c>
      <c r="AF41" s="235">
        <f t="shared" si="5"/>
        <v>1.5</v>
      </c>
      <c r="AG41" s="235">
        <f t="shared" si="6"/>
        <v>1.5</v>
      </c>
      <c r="AH41" s="235">
        <f t="shared" si="7"/>
        <v>1.5</v>
      </c>
      <c r="AI41" s="236">
        <f t="shared" si="8"/>
        <v>1.5</v>
      </c>
      <c r="AJ41" s="237">
        <f t="shared" si="9"/>
        <v>9.6624040920716112</v>
      </c>
    </row>
    <row r="42" spans="1:36" x14ac:dyDescent="0.25">
      <c r="A42" s="230">
        <v>37</v>
      </c>
      <c r="B42" s="128" t="s">
        <v>190</v>
      </c>
      <c r="C42" s="129" t="s">
        <v>64</v>
      </c>
      <c r="D42" s="130" t="s">
        <v>56</v>
      </c>
      <c r="E42" s="131">
        <v>12783</v>
      </c>
      <c r="F42" s="128" t="s">
        <v>191</v>
      </c>
      <c r="G42" s="192" t="s">
        <v>192</v>
      </c>
      <c r="H42" s="133" t="s">
        <v>150</v>
      </c>
      <c r="I42" s="233">
        <f>IF(ISNA(VLOOKUP($E42,[1]Vår_1!$E$6:$N$50, 10, FALSE)) = TRUE, 1.5, VLOOKUP($E42,[1]Vår_1!$E$6:$N$50, 10, FALSE))</f>
        <v>1.5</v>
      </c>
      <c r="J42" s="233">
        <f>IF(ISNA(VLOOKUP($E42,[1]Vår_2!$E$6:$N$50, 10, FALSE)) = TRUE, 1.5, VLOOKUP($E42,[1]Vår_2!$E$6:$N$50, 10, FALSE))</f>
        <v>0.44444444444444442</v>
      </c>
      <c r="K42" s="233">
        <f>IF(ISNA(VLOOKUP($E42,[1]Vår_3!$E$6:$N$50, 10, FALSE)) = TRUE, 1.5, VLOOKUP($E42,[1]Vår_3!$E$6:$N$50, 10, FALSE))</f>
        <v>0.21875</v>
      </c>
      <c r="L42" s="233">
        <f>IF(ISNA(VLOOKUP($E42,[1]Vår_4!$E$6:$N$48, 10, FALSE)) = TRUE, 1.5, VLOOKUP($E42,[1]Vår_4!$E$6:$N$48, 10, FALSE))</f>
        <v>1.5</v>
      </c>
      <c r="M42" s="233">
        <v>1.5</v>
      </c>
      <c r="N42" s="233">
        <f>IF(ISNA(VLOOKUP($E42,[1]Vår_6!$E$6:$N$45, 10, FALSE)) = TRUE, 1.5, VLOOKUP($E42,[1]Vår_6!$E$6:$N$45, 10, FALSE))</f>
        <v>1.5</v>
      </c>
      <c r="O42" s="233">
        <f>IF(ISNA(VLOOKUP($E42,[1]Vår_7!$E$6:$N$23, 10, FALSE)) = TRUE, 1.5, VLOOKUP($E42,[1]Vår_7!$E$6:$N$23, 10, FALSE))</f>
        <v>1.5</v>
      </c>
      <c r="P42" s="233">
        <f>IF(ISNA(VLOOKUP($E42,[1]Vår_8!$E$6:$N$41, 10, FALSE)) = TRUE, 1.5, VLOOKUP($E42,[1]Vår_8!$E$6:$N$41, 10, FALSE))</f>
        <v>1.5</v>
      </c>
      <c r="Q42" s="234"/>
      <c r="R42" s="233">
        <v>1.5</v>
      </c>
      <c r="S42" s="233">
        <f>IF(ISNA(VLOOKUP($E42,[1]Høst_2!$E$6:$N$50, 10, FALSE)) = TRUE, 1.5, VLOOKUP($E42,[1]Høst_2!$E$6:$N$50, 10, FALSE))</f>
        <v>1.5</v>
      </c>
      <c r="T42" s="233">
        <f>IF(ISNA(VLOOKUP($E42,[1]Høst_3!$E$6:$N$38, 10, FALSE)) = TRUE, 1.5, VLOOKUP($E42,[1]Høst_3!$E$6:$N$38, 10, FALSE))</f>
        <v>1.5</v>
      </c>
      <c r="U42" s="233">
        <f>IF(ISNA(VLOOKUP($E42,[1]Høst_4!$E$6:$N$50, 10, FALSE)) = TRUE, 1.5, VLOOKUP($E42,[1]Høst_4!$E$6:$N$50, 10, FALSE))</f>
        <v>1.5</v>
      </c>
      <c r="V42" s="233">
        <f>IF(ISNA(VLOOKUP($E42,[1]Høst_5!$E$6:$N$50, 10, FALSE)) = TRUE, 1.5, VLOOKUP($E42,[1]Høst_5!$E$6:$N$50, 10, FALSE))</f>
        <v>1.5</v>
      </c>
      <c r="W42" s="233">
        <f>IF(ISNA(VLOOKUP($E42,[1]Høst_6!$E$6:$N$50, 10, FALSE)) = TRUE, 1.5, VLOOKUP($E42,[1]Høst_6!$E$6:$N$50, 10, FALSE))</f>
        <v>1.5</v>
      </c>
      <c r="X42" s="233">
        <f>IF(ISNA(VLOOKUP($E42,[1]Høst_7!$E$6:$N$50, 10, FALSE)) = TRUE, 1.5, VLOOKUP($E42,[1]Høst_7!$E$6:$N$50, 10, FALSE))</f>
        <v>1.5</v>
      </c>
      <c r="Y42" s="233">
        <f>IF(ISNA(VLOOKUP($E42,[1]Høst_8!$E$6:$N$29, 10, FALSE)) = TRUE, 1.5, VLOOKUP($E42,[1]Høst_8!$E$6:$N$29, 10, FALSE))</f>
        <v>1.5</v>
      </c>
      <c r="Z42" s="235">
        <f t="shared" si="0"/>
        <v>21.663194444444443</v>
      </c>
      <c r="AA42" s="215"/>
      <c r="AB42" s="235">
        <f t="shared" si="1"/>
        <v>0.21875</v>
      </c>
      <c r="AC42" s="235">
        <f t="shared" si="2"/>
        <v>0.44444444444444442</v>
      </c>
      <c r="AD42" s="235">
        <f t="shared" si="3"/>
        <v>1.5</v>
      </c>
      <c r="AE42" s="235">
        <f t="shared" si="4"/>
        <v>1.5</v>
      </c>
      <c r="AF42" s="235">
        <f t="shared" si="5"/>
        <v>1.5</v>
      </c>
      <c r="AG42" s="235">
        <f t="shared" si="6"/>
        <v>1.5</v>
      </c>
      <c r="AH42" s="235">
        <f t="shared" si="7"/>
        <v>1.5</v>
      </c>
      <c r="AI42" s="236">
        <f t="shared" si="8"/>
        <v>1.5</v>
      </c>
      <c r="AJ42" s="237">
        <f t="shared" si="9"/>
        <v>9.6631944444444446</v>
      </c>
    </row>
    <row r="43" spans="1:36" x14ac:dyDescent="0.25">
      <c r="A43" s="230">
        <v>38</v>
      </c>
      <c r="B43" s="85" t="s">
        <v>193</v>
      </c>
      <c r="C43" s="86" t="s">
        <v>60</v>
      </c>
      <c r="D43" s="87" t="s">
        <v>56</v>
      </c>
      <c r="E43" s="88">
        <v>12042</v>
      </c>
      <c r="F43" s="85" t="s">
        <v>194</v>
      </c>
      <c r="G43" s="140" t="s">
        <v>195</v>
      </c>
      <c r="H43" s="256">
        <v>0.75694444444444442</v>
      </c>
      <c r="I43" s="233">
        <f>IF(ISNA(VLOOKUP($E43,[1]Vår_1!$E$6:$N$50, 10, FALSE)) = TRUE, 1.5, VLOOKUP($E43,[1]Vår_1!$E$6:$N$50, 10, FALSE))</f>
        <v>1.5</v>
      </c>
      <c r="J43" s="233">
        <f>IF(ISNA(VLOOKUP($E43,[1]Vår_2!$E$6:$N$50, 10, FALSE)) = TRUE, 1.5, VLOOKUP($E43,[1]Vår_2!$E$6:$N$50, 10, FALSE))</f>
        <v>1.5</v>
      </c>
      <c r="K43" s="233">
        <f>IF(ISNA(VLOOKUP($E43,[1]Vår_3!$E$6:$N$50, 10, FALSE)) = TRUE, 1.5, VLOOKUP($E43,[1]Vår_3!$E$6:$N$50, 10, FALSE))</f>
        <v>1.5</v>
      </c>
      <c r="L43" s="233">
        <f>IF(ISNA(VLOOKUP($E43,[1]Vår_4!$E$6:$N$48, 10, FALSE)) = TRUE, 1.5, VLOOKUP($E43,[1]Vår_4!$E$6:$N$48, 10, FALSE))</f>
        <v>1.5</v>
      </c>
      <c r="M43" s="233">
        <v>1.5</v>
      </c>
      <c r="N43" s="233">
        <f>IF(ISNA(VLOOKUP($E43,[1]Vår_6!$E$6:$N$45, 10, FALSE)) = TRUE, 1.5, VLOOKUP($E43,[1]Vår_6!$E$6:$N$45, 10, FALSE))</f>
        <v>1.5</v>
      </c>
      <c r="O43" s="233">
        <f>IF(ISNA(VLOOKUP($E43,[1]Vår_7!$E$6:$N$23, 10, FALSE)) = TRUE, 1.5, VLOOKUP($E43,[1]Vår_7!$E$6:$N$23, 10, FALSE))</f>
        <v>1.5</v>
      </c>
      <c r="P43" s="233">
        <f>IF(ISNA(VLOOKUP($E43,[1]Vår_8!$E$6:$N$41, 10, FALSE)) = TRUE, 1.5, VLOOKUP($E43,[1]Vår_8!$E$6:$N$41, 10, FALSE))</f>
        <v>1.5</v>
      </c>
      <c r="Q43" s="234"/>
      <c r="R43" s="233">
        <v>1.5</v>
      </c>
      <c r="S43" s="233">
        <f>IF(ISNA(VLOOKUP($E43,[1]Høst_2!$E$6:$N$50, 10, FALSE)) = TRUE, 1.5, VLOOKUP($E43,[1]Høst_2!$E$6:$N$50, 10, FALSE))</f>
        <v>1.5</v>
      </c>
      <c r="T43" s="233">
        <f>IF(ISNA(VLOOKUP($E43,[1]Høst_3!$E$6:$N$38, 10, FALSE)) = TRUE, 1.5, VLOOKUP($E43,[1]Høst_3!$E$6:$N$38, 10, FALSE))</f>
        <v>1.5</v>
      </c>
      <c r="U43" s="233">
        <f>IF(ISNA(VLOOKUP($E43,[1]Høst_4!$E$6:$N$50, 10, FALSE)) = TRUE, 1.5, VLOOKUP($E43,[1]Høst_4!$E$6:$N$50, 10, FALSE))</f>
        <v>0.84615384615384615</v>
      </c>
      <c r="V43" s="233">
        <f>IF(ISNA(VLOOKUP($E43,[1]Høst_5!$E$6:$N$50, 10, FALSE)) = TRUE, 1.5, VLOOKUP($E43,[1]Høst_5!$E$6:$N$50, 10, FALSE))</f>
        <v>1.5</v>
      </c>
      <c r="W43" s="233">
        <f>IF(ISNA(VLOOKUP($E43,[1]Høst_6!$E$6:$N$50, 10, FALSE)) = TRUE, 1.5, VLOOKUP($E43,[1]Høst_6!$E$6:$N$50, 10, FALSE))</f>
        <v>0.5625</v>
      </c>
      <c r="X43" s="233">
        <f>IF(ISNA(VLOOKUP($E43,[1]Høst_7!$E$6:$N$50, 10, FALSE)) = TRUE, 1.5, VLOOKUP($E43,[1]Høst_7!$E$6:$N$50, 10, FALSE))</f>
        <v>1</v>
      </c>
      <c r="Y43" s="233">
        <f>IF(ISNA(VLOOKUP($E43,[1]Høst_8!$E$6:$N$29, 10, FALSE)) = TRUE, 1.5, VLOOKUP($E43,[1]Høst_8!$E$6:$N$29, 10, FALSE))</f>
        <v>1.5</v>
      </c>
      <c r="Z43" s="235">
        <f t="shared" si="0"/>
        <v>21.908653846153847</v>
      </c>
      <c r="AA43" s="215"/>
      <c r="AB43" s="235">
        <f t="shared" si="1"/>
        <v>0.5625</v>
      </c>
      <c r="AC43" s="235">
        <f t="shared" si="2"/>
        <v>0.84615384615384615</v>
      </c>
      <c r="AD43" s="235">
        <f t="shared" si="3"/>
        <v>1</v>
      </c>
      <c r="AE43" s="235">
        <f t="shared" si="4"/>
        <v>1.5</v>
      </c>
      <c r="AF43" s="235">
        <f t="shared" si="5"/>
        <v>1.5</v>
      </c>
      <c r="AG43" s="235">
        <f t="shared" si="6"/>
        <v>1.5</v>
      </c>
      <c r="AH43" s="235">
        <f t="shared" si="7"/>
        <v>1.5</v>
      </c>
      <c r="AI43" s="236">
        <f t="shared" si="8"/>
        <v>1.5</v>
      </c>
      <c r="AJ43" s="237">
        <f t="shared" si="9"/>
        <v>9.9086538461538467</v>
      </c>
    </row>
    <row r="44" spans="1:36" x14ac:dyDescent="0.25">
      <c r="A44" s="230">
        <v>39</v>
      </c>
      <c r="B44" s="89" t="s">
        <v>196</v>
      </c>
      <c r="C44" s="109" t="s">
        <v>55</v>
      </c>
      <c r="D44" s="87" t="s">
        <v>56</v>
      </c>
      <c r="E44" s="88">
        <v>405</v>
      </c>
      <c r="F44" s="85" t="s">
        <v>65</v>
      </c>
      <c r="G44" s="112" t="s">
        <v>197</v>
      </c>
      <c r="H44" s="254">
        <v>0.75</v>
      </c>
      <c r="I44" s="233">
        <f>IF(ISNA(VLOOKUP($E44,[1]Vår_1!$E$6:$N$50, 10, FALSE)) = TRUE, 1.5, VLOOKUP($E44,[1]Vår_1!$E$6:$N$50, 10, FALSE))</f>
        <v>1.5</v>
      </c>
      <c r="J44" s="233">
        <f>IF(ISNA(VLOOKUP($E44,[1]Vår_2!$E$6:$N$50, 10, FALSE)) = TRUE, 1.5, VLOOKUP($E44,[1]Vår_2!$E$6:$N$50, 10, FALSE))</f>
        <v>1.5</v>
      </c>
      <c r="K44" s="233">
        <f>IF(ISNA(VLOOKUP($E44,[1]Vår_3!$E$6:$N$50, 10, FALSE)) = TRUE, 1.5, VLOOKUP($E44,[1]Vår_3!$E$6:$N$50, 10, FALSE))</f>
        <v>1.5</v>
      </c>
      <c r="L44" s="233">
        <f>IF(ISNA(VLOOKUP($E44,[1]Vår_4!$E$6:$N$48, 10, FALSE)) = TRUE, 1.5, VLOOKUP($E44,[1]Vår_4!$E$6:$N$48, 10, FALSE))</f>
        <v>1.5</v>
      </c>
      <c r="M44" s="233">
        <v>1.5</v>
      </c>
      <c r="N44" s="233">
        <f>IF(ISNA(VLOOKUP($E44,[1]Vår_6!$E$6:$N$45, 10, FALSE)) = TRUE, 1.5, VLOOKUP($E44,[1]Vår_6!$E$6:$N$45, 10, FALSE))</f>
        <v>1.5</v>
      </c>
      <c r="O44" s="233">
        <f>IF(ISNA(VLOOKUP($E44,[1]Vår_7!$E$6:$N$23, 10, FALSE)) = TRUE, 1.5, VLOOKUP($E44,[1]Vår_7!$E$6:$N$23, 10, FALSE))</f>
        <v>1.5</v>
      </c>
      <c r="P44" s="233">
        <f>IF(ISNA(VLOOKUP($E44,[1]Vår_8!$E$6:$N$41, 10, FALSE)) = TRUE, 1.5, VLOOKUP($E44,[1]Vår_8!$E$6:$N$41, 10, FALSE))</f>
        <v>1.5</v>
      </c>
      <c r="Q44" s="234"/>
      <c r="R44" s="233">
        <f>IF(ISNA(VLOOKUP($E44,[1]Høst_1!$E$6:$N$25, 10, FALSE)) = TRUE, 1.5, VLOOKUP($E44,[1]Høst_1!$E$6:$N$25, 10, FALSE))</f>
        <v>0.69565217391304346</v>
      </c>
      <c r="S44" s="233">
        <f>IF(ISNA(VLOOKUP($E44,[1]Høst_2!$E$6:$N$50, 10, FALSE)) = TRUE, 1.5, VLOOKUP($E44,[1]Høst_2!$E$6:$N$50, 10, FALSE))</f>
        <v>1</v>
      </c>
      <c r="T44" s="233">
        <f>IF(ISNA(VLOOKUP($E44,[1]Høst_3!$E$6:$N$38, 10, FALSE)) = TRUE, 1.5, VLOOKUP($E44,[1]Høst_3!$E$6:$N$38, 10, FALSE))</f>
        <v>1.5</v>
      </c>
      <c r="U44" s="233">
        <f>IF(ISNA(VLOOKUP($E44,[1]Høst_4!$E$6:$N$50, 10, FALSE)) = TRUE, 1.5, VLOOKUP($E44,[1]Høst_4!$E$6:$N$50, 10, FALSE))</f>
        <v>0.76923076923076927</v>
      </c>
      <c r="V44" s="233">
        <f>IF(ISNA(VLOOKUP($E44,[1]Høst_5!$E$6:$N$50, 10, FALSE)) = TRUE, 1.5, VLOOKUP($E44,[1]Høst_5!$E$6:$N$50, 10, FALSE))</f>
        <v>1.5</v>
      </c>
      <c r="W44" s="233">
        <f>IF(ISNA(VLOOKUP($E44,[1]Høst_6!$E$6:$N$50, 10, FALSE)) = TRUE, 1.5, VLOOKUP($E44,[1]Høst_6!$E$6:$N$50, 10, FALSE))</f>
        <v>1.5</v>
      </c>
      <c r="X44" s="233">
        <f>IF(ISNA(VLOOKUP($E44,[1]Høst_7!$E$6:$N$50, 10, FALSE)) = TRUE, 1.5, VLOOKUP($E44,[1]Høst_7!$E$6:$N$50, 10, FALSE))</f>
        <v>1.5</v>
      </c>
      <c r="Y44" s="233">
        <f>IF(ISNA(VLOOKUP($E44,[1]Høst_8!$E$6:$N$29, 10, FALSE)) = TRUE, 1.5, VLOOKUP($E44,[1]Høst_8!$E$6:$N$29, 10, FALSE))</f>
        <v>1.5</v>
      </c>
      <c r="Z44" s="235">
        <f t="shared" si="0"/>
        <v>21.964882943143813</v>
      </c>
      <c r="AA44" s="215"/>
      <c r="AB44" s="235">
        <f t="shared" si="1"/>
        <v>0.69565217391304346</v>
      </c>
      <c r="AC44" s="235">
        <f t="shared" si="2"/>
        <v>0.76923076923076927</v>
      </c>
      <c r="AD44" s="235">
        <f t="shared" si="3"/>
        <v>1</v>
      </c>
      <c r="AE44" s="235">
        <f t="shared" si="4"/>
        <v>1.5</v>
      </c>
      <c r="AF44" s="235">
        <f t="shared" si="5"/>
        <v>1.5</v>
      </c>
      <c r="AG44" s="235">
        <f t="shared" si="6"/>
        <v>1.5</v>
      </c>
      <c r="AH44" s="235">
        <f t="shared" si="7"/>
        <v>1.5</v>
      </c>
      <c r="AI44" s="236">
        <f t="shared" si="8"/>
        <v>1.5</v>
      </c>
      <c r="AJ44" s="237">
        <f t="shared" si="9"/>
        <v>9.9648829431438131</v>
      </c>
    </row>
    <row r="45" spans="1:36" x14ac:dyDescent="0.25">
      <c r="A45" s="230">
        <v>40</v>
      </c>
      <c r="B45" s="85" t="s">
        <v>198</v>
      </c>
      <c r="C45" s="86" t="s">
        <v>64</v>
      </c>
      <c r="D45" s="87" t="s">
        <v>56</v>
      </c>
      <c r="E45" s="88">
        <v>133</v>
      </c>
      <c r="F45" s="85" t="s">
        <v>94</v>
      </c>
      <c r="G45" s="140" t="s">
        <v>199</v>
      </c>
      <c r="H45" s="254">
        <v>0.75</v>
      </c>
      <c r="I45" s="233">
        <f>IF(ISNA(VLOOKUP($E45,[1]Vår_1!$E$6:$N$50, 10, FALSE)) = TRUE, 1.5, VLOOKUP($E45,[1]Vår_1!$E$6:$N$50, 10, FALSE))</f>
        <v>1.5</v>
      </c>
      <c r="J45" s="233">
        <f>IF(ISNA(VLOOKUP($E45,[1]Vår_2!$E$6:$N$50, 10, FALSE)) = TRUE, 1.5, VLOOKUP($E45,[1]Vår_2!$E$6:$N$50, 10, FALSE))</f>
        <v>1.5</v>
      </c>
      <c r="K45" s="233">
        <f>IF(ISNA(VLOOKUP($E45,[1]Vår_3!$E$6:$N$50, 10, FALSE)) = TRUE, 1.5, VLOOKUP($E45,[1]Vår_3!$E$6:$N$50, 10, FALSE))</f>
        <v>1.5</v>
      </c>
      <c r="L45" s="233">
        <f>IF(ISNA(VLOOKUP($E45,[1]Vår_4!$E$6:$N$48, 10, FALSE)) = TRUE, 1.5, VLOOKUP($E45,[1]Vår_4!$E$6:$N$48, 10, FALSE))</f>
        <v>1.5</v>
      </c>
      <c r="M45" s="233">
        <v>1.5</v>
      </c>
      <c r="N45" s="233">
        <f>IF(ISNA(VLOOKUP($E45,[1]Vår_6!$E$6:$N$45, 10, FALSE)) = TRUE, 1.5, VLOOKUP($E45,[1]Vår_6!$E$6:$N$45, 10, FALSE))</f>
        <v>1.5</v>
      </c>
      <c r="O45" s="233">
        <f>IF(ISNA(VLOOKUP($E45,[1]Vår_7!$E$6:$N$23, 10, FALSE)) = TRUE, 1.5, VLOOKUP($E45,[1]Vår_7!$E$6:$N$23, 10, FALSE))</f>
        <v>0.26666666666666666</v>
      </c>
      <c r="P45" s="233">
        <f>IF(ISNA(VLOOKUP($E45,[1]Vår_8!$E$6:$N$41, 10, FALSE)) = TRUE, 1.5, VLOOKUP($E45,[1]Vår_8!$E$6:$N$41, 10, FALSE))</f>
        <v>1.5</v>
      </c>
      <c r="Q45" s="234"/>
      <c r="R45" s="233">
        <v>1.5</v>
      </c>
      <c r="S45" s="233">
        <f>IF(ISNA(VLOOKUP($E45,[1]Høst_2!$E$6:$N$50, 10, FALSE)) = TRUE, 1.5, VLOOKUP($E45,[1]Høst_2!$E$6:$N$50, 10, FALSE))</f>
        <v>1.5</v>
      </c>
      <c r="T45" s="233">
        <f>IF(ISNA(VLOOKUP($E45,[1]Høst_3!$E$6:$N$38, 10, FALSE)) = TRUE, 1.5, VLOOKUP($E45,[1]Høst_3!$E$6:$N$38, 10, FALSE))</f>
        <v>1</v>
      </c>
      <c r="U45" s="233">
        <f>IF(ISNA(VLOOKUP($E45,[1]Høst_4!$E$6:$N$50, 10, FALSE)) = TRUE, 1.5, VLOOKUP($E45,[1]Høst_4!$E$6:$N$50, 10, FALSE))</f>
        <v>1.5</v>
      </c>
      <c r="V45" s="233">
        <f>IF(ISNA(VLOOKUP($E45,[1]Høst_5!$E$6:$N$50, 10, FALSE)) = TRUE, 1.5, VLOOKUP($E45,[1]Høst_5!$E$6:$N$50, 10, FALSE))</f>
        <v>1.5</v>
      </c>
      <c r="W45" s="233">
        <f>IF(ISNA(VLOOKUP($E45,[1]Høst_6!$E$6:$N$50, 10, FALSE)) = TRUE, 1.5, VLOOKUP($E45,[1]Høst_6!$E$6:$N$50, 10, FALSE))</f>
        <v>1.5</v>
      </c>
      <c r="X45" s="233">
        <f>IF(ISNA(VLOOKUP($E45,[1]Høst_7!$E$6:$N$50, 10, FALSE)) = TRUE, 1.5, VLOOKUP($E45,[1]Høst_7!$E$6:$N$50, 10, FALSE))</f>
        <v>1.5</v>
      </c>
      <c r="Y45" s="233">
        <f>IF(ISNA(VLOOKUP($E45,[1]Høst_8!$E$6:$N$29, 10, FALSE)) = TRUE, 1.5, VLOOKUP($E45,[1]Høst_8!$E$6:$N$29, 10, FALSE))</f>
        <v>1.5</v>
      </c>
      <c r="Z45" s="235">
        <f t="shared" si="0"/>
        <v>22.266666666666666</v>
      </c>
      <c r="AA45" s="215"/>
      <c r="AB45" s="235">
        <f t="shared" si="1"/>
        <v>0.26666666666666666</v>
      </c>
      <c r="AC45" s="235">
        <f t="shared" si="2"/>
        <v>1</v>
      </c>
      <c r="AD45" s="235">
        <f t="shared" si="3"/>
        <v>1.5</v>
      </c>
      <c r="AE45" s="235">
        <f t="shared" si="4"/>
        <v>1.5</v>
      </c>
      <c r="AF45" s="235">
        <f t="shared" si="5"/>
        <v>1.5</v>
      </c>
      <c r="AG45" s="235">
        <f t="shared" si="6"/>
        <v>1.5</v>
      </c>
      <c r="AH45" s="235">
        <f t="shared" si="7"/>
        <v>1.5</v>
      </c>
      <c r="AI45" s="236">
        <f t="shared" si="8"/>
        <v>1.5</v>
      </c>
      <c r="AJ45" s="237">
        <f t="shared" si="9"/>
        <v>10.266666666666666</v>
      </c>
    </row>
    <row r="46" spans="1:36" x14ac:dyDescent="0.25">
      <c r="A46" s="230">
        <v>41</v>
      </c>
      <c r="B46" s="169" t="s">
        <v>200</v>
      </c>
      <c r="C46" s="170" t="s">
        <v>64</v>
      </c>
      <c r="D46" s="171" t="s">
        <v>56</v>
      </c>
      <c r="E46" s="172">
        <v>14391</v>
      </c>
      <c r="F46" s="169" t="s">
        <v>201</v>
      </c>
      <c r="G46" s="173" t="s">
        <v>202</v>
      </c>
      <c r="H46" s="133" t="s">
        <v>150</v>
      </c>
      <c r="I46" s="233">
        <f>IF(ISNA(VLOOKUP($E46,[1]Vår_1!$E$6:$N$50, 10, FALSE)) = TRUE, 1.5, VLOOKUP($E46,[1]Vår_1!$E$6:$N$50, 10, FALSE))</f>
        <v>1</v>
      </c>
      <c r="J46" s="233">
        <f>IF(ISNA(VLOOKUP($E46,[1]Vår_2!$E$6:$N$50, 10, FALSE)) = TRUE, 1.5, VLOOKUP($E46,[1]Vår_2!$E$6:$N$50, 10, FALSE))</f>
        <v>0.96296296296296291</v>
      </c>
      <c r="K46" s="233">
        <f>IF(ISNA(VLOOKUP($E46,[1]Vår_3!$E$6:$N$50, 10, FALSE)) = TRUE, 1.5, VLOOKUP($E46,[1]Vår_3!$E$6:$N$50, 10, FALSE))</f>
        <v>1</v>
      </c>
      <c r="L46" s="233">
        <f>IF(ISNA(VLOOKUP($E46,[1]Vår_4!$E$6:$N$48, 10, FALSE)) = TRUE, 1.5, VLOOKUP($E46,[1]Vår_4!$E$6:$N$48, 10, FALSE))</f>
        <v>1.5</v>
      </c>
      <c r="M46" s="233">
        <v>1.5</v>
      </c>
      <c r="N46" s="233">
        <f>IF(ISNA(VLOOKUP($E46,[1]Vår_6!$E$6:$N$45, 10, FALSE)) = TRUE, 1.5, VLOOKUP($E46,[1]Vår_6!$E$6:$N$45, 10, FALSE))</f>
        <v>1.5</v>
      </c>
      <c r="O46" s="233">
        <f>IF(ISNA(VLOOKUP($E46,[1]Vår_7!$E$6:$N$23, 10, FALSE)) = TRUE, 1.5, VLOOKUP($E46,[1]Vår_7!$E$6:$N$23, 10, FALSE))</f>
        <v>1.5</v>
      </c>
      <c r="P46" s="233">
        <f>IF(ISNA(VLOOKUP($E46,[1]Vår_8!$E$6:$N$41, 10, FALSE)) = TRUE, 1.5, VLOOKUP($E46,[1]Vår_8!$E$6:$N$41, 10, FALSE))</f>
        <v>1.5</v>
      </c>
      <c r="Q46" s="234"/>
      <c r="R46" s="233">
        <f>IF(ISNA(VLOOKUP($E46,[1]Høst_1!$E$6:$N$25, 10, FALSE)) = TRUE, 1.5, VLOOKUP($E46,[1]Høst_1!$E$6:$N$25, 10, FALSE))</f>
        <v>1.5</v>
      </c>
      <c r="S46" s="233">
        <f>IF(ISNA(VLOOKUP($E46,[1]Høst_2!$E$6:$N$50, 10, FALSE)) = TRUE, 1.5, VLOOKUP($E46,[1]Høst_2!$E$6:$N$50, 10, FALSE))</f>
        <v>1.5</v>
      </c>
      <c r="T46" s="233">
        <f>IF(ISNA(VLOOKUP($E46,[1]Høst_3!$E$6:$N$38, 10, FALSE)) = TRUE, 1.5, VLOOKUP($E46,[1]Høst_3!$E$6:$N$38, 10, FALSE))</f>
        <v>1.5</v>
      </c>
      <c r="U46" s="233">
        <f>IF(ISNA(VLOOKUP($E46,[1]Høst_4!$E$6:$N$50, 10, FALSE)) = TRUE, 1.5, VLOOKUP($E46,[1]Høst_4!$E$6:$N$50, 10, FALSE))</f>
        <v>1.5</v>
      </c>
      <c r="V46" s="233">
        <f>IF(ISNA(VLOOKUP($E46,[1]Høst_5!$E$6:$N$50, 10, FALSE)) = TRUE, 1.5, VLOOKUP($E46,[1]Høst_5!$E$6:$N$50, 10, FALSE))</f>
        <v>1.5</v>
      </c>
      <c r="W46" s="233">
        <f>IF(ISNA(VLOOKUP($E46,[1]Høst_6!$E$6:$N$50, 10, FALSE)) = TRUE, 1.5, VLOOKUP($E46,[1]Høst_6!$E$6:$N$50, 10, FALSE))</f>
        <v>1.5</v>
      </c>
      <c r="X46" s="233">
        <f>IF(ISNA(VLOOKUP($E46,[1]Høst_7!$E$6:$N$50, 10, FALSE)) = TRUE, 1.5, VLOOKUP($E46,[1]Høst_7!$E$6:$N$50, 10, FALSE))</f>
        <v>1.5</v>
      </c>
      <c r="Y46" s="233">
        <f>IF(ISNA(VLOOKUP($E46,[1]Høst_8!$E$6:$N$29, 10, FALSE)) = TRUE, 1.5, VLOOKUP($E46,[1]Høst_8!$E$6:$N$29, 10, FALSE))</f>
        <v>1.5</v>
      </c>
      <c r="Z46" s="235">
        <f t="shared" si="0"/>
        <v>22.462962962962962</v>
      </c>
      <c r="AA46" s="215"/>
      <c r="AB46" s="235">
        <f t="shared" si="1"/>
        <v>0.96296296296296291</v>
      </c>
      <c r="AC46" s="235">
        <f t="shared" si="2"/>
        <v>1</v>
      </c>
      <c r="AD46" s="235">
        <f t="shared" si="3"/>
        <v>1</v>
      </c>
      <c r="AE46" s="235">
        <f t="shared" si="4"/>
        <v>1.5</v>
      </c>
      <c r="AF46" s="235">
        <f t="shared" si="5"/>
        <v>1.5</v>
      </c>
      <c r="AG46" s="235">
        <f t="shared" si="6"/>
        <v>1.5</v>
      </c>
      <c r="AH46" s="235">
        <f t="shared" si="7"/>
        <v>1.5</v>
      </c>
      <c r="AI46" s="236">
        <f t="shared" si="8"/>
        <v>1.5</v>
      </c>
      <c r="AJ46" s="237">
        <f t="shared" si="9"/>
        <v>10.462962962962962</v>
      </c>
    </row>
    <row r="47" spans="1:36" x14ac:dyDescent="0.25">
      <c r="A47" s="230">
        <v>42</v>
      </c>
      <c r="B47" s="169" t="s">
        <v>203</v>
      </c>
      <c r="C47" s="170" t="s">
        <v>55</v>
      </c>
      <c r="D47" s="171" t="s">
        <v>56</v>
      </c>
      <c r="E47" s="172">
        <v>15735</v>
      </c>
      <c r="F47" s="169" t="s">
        <v>112</v>
      </c>
      <c r="G47" s="173" t="s">
        <v>204</v>
      </c>
      <c r="H47" s="133" t="s">
        <v>150</v>
      </c>
      <c r="I47" s="233">
        <f>IF(ISNA(VLOOKUP($E47,[1]Vår_1!$E$6:$N$50, 10, FALSE)) = TRUE, 1.5, VLOOKUP($E47,[1]Vår_1!$E$6:$N$50, 10, FALSE))</f>
        <v>1.5</v>
      </c>
      <c r="J47" s="233">
        <f>IF(ISNA(VLOOKUP($E47,[1]Vår_2!$E$6:$N$50, 10, FALSE)) = TRUE, 1.5, VLOOKUP($E47,[1]Vår_2!$E$6:$N$50, 10, FALSE))</f>
        <v>0.88888888888888884</v>
      </c>
      <c r="K47" s="233">
        <v>1</v>
      </c>
      <c r="L47" s="233">
        <f>IF(ISNA(VLOOKUP($E47,[1]Vår_4!$E$6:$N$48, 10, FALSE)) = TRUE, 1.5, VLOOKUP($E47,[1]Vår_4!$E$6:$N$48, 10, FALSE))</f>
        <v>1.5</v>
      </c>
      <c r="M47" s="233">
        <v>1.5</v>
      </c>
      <c r="N47" s="233">
        <f>IF(ISNA(VLOOKUP($E47,[1]Vår_6!$E$6:$N$45, 10, FALSE)) = TRUE, 1.5, VLOOKUP($E47,[1]Vår_6!$E$6:$N$45, 10, FALSE))</f>
        <v>1.5</v>
      </c>
      <c r="O47" s="233">
        <f>IF(ISNA(VLOOKUP($E47,[1]Vår_7!$E$6:$N$23, 10, FALSE)) = TRUE, 1.5, VLOOKUP($E47,[1]Vår_7!$E$6:$N$23, 10, FALSE))</f>
        <v>1.5</v>
      </c>
      <c r="P47" s="233">
        <f>IF(ISNA(VLOOKUP($E47,[1]Vår_8!$E$6:$N$41, 10, FALSE)) = TRUE, 1.5, VLOOKUP($E47,[1]Vår_8!$E$6:$N$41, 10, FALSE))</f>
        <v>1.5</v>
      </c>
      <c r="Q47" s="234"/>
      <c r="R47" s="233">
        <v>1.5</v>
      </c>
      <c r="S47" s="233">
        <f>IF(ISNA(VLOOKUP($E47,[1]Høst_2!$E$6:$N$50, 10, FALSE)) = TRUE, 1.5, VLOOKUP($E47,[1]Høst_2!$E$6:$N$50, 10, FALSE))</f>
        <v>1.5</v>
      </c>
      <c r="T47" s="233">
        <f>IF(ISNA(VLOOKUP($E47,[1]Høst_3!$E$6:$N$38, 10, FALSE)) = TRUE, 1.5, VLOOKUP($E47,[1]Høst_3!$E$6:$N$38, 10, FALSE))</f>
        <v>1.5</v>
      </c>
      <c r="U47" s="233">
        <f>IF(ISNA(VLOOKUP($E47,[1]Høst_4!$E$6:$N$50, 10, FALSE)) = TRUE, 1.5, VLOOKUP($E47,[1]Høst_4!$E$6:$N$50, 10, FALSE))</f>
        <v>1.5</v>
      </c>
      <c r="V47" s="233">
        <f>IF(ISNA(VLOOKUP($E47,[1]Høst_5!$E$6:$N$50, 10, FALSE)) = TRUE, 1.5, VLOOKUP($E47,[1]Høst_5!$E$6:$N$50, 10, FALSE))</f>
        <v>1.5</v>
      </c>
      <c r="W47" s="233">
        <f>IF(ISNA(VLOOKUP($E47,[1]Høst_6!$E$6:$N$50, 10, FALSE)) = TRUE, 1.5, VLOOKUP($E47,[1]Høst_6!$E$6:$N$50, 10, FALSE))</f>
        <v>1.5</v>
      </c>
      <c r="X47" s="233">
        <f>IF(ISNA(VLOOKUP($E47,[1]Høst_7!$E$6:$N$50, 10, FALSE)) = TRUE, 1.5, VLOOKUP($E47,[1]Høst_7!$E$6:$N$50, 10, FALSE))</f>
        <v>1.5</v>
      </c>
      <c r="Y47" s="233">
        <f>IF(ISNA(VLOOKUP($E47,[1]Høst_8!$E$6:$N$29, 10, FALSE)) = TRUE, 1.5, VLOOKUP($E47,[1]Høst_8!$E$6:$N$29, 10, FALSE))</f>
        <v>1.5</v>
      </c>
      <c r="Z47" s="235">
        <f t="shared" si="0"/>
        <v>22.888888888888889</v>
      </c>
      <c r="AA47" s="215"/>
      <c r="AB47" s="235">
        <f t="shared" si="1"/>
        <v>0.88888888888888884</v>
      </c>
      <c r="AC47" s="235">
        <f t="shared" si="2"/>
        <v>1</v>
      </c>
      <c r="AD47" s="235">
        <f t="shared" si="3"/>
        <v>1.5</v>
      </c>
      <c r="AE47" s="235">
        <f t="shared" si="4"/>
        <v>1.5</v>
      </c>
      <c r="AF47" s="235">
        <f t="shared" si="5"/>
        <v>1.5</v>
      </c>
      <c r="AG47" s="235">
        <f t="shared" si="6"/>
        <v>1.5</v>
      </c>
      <c r="AH47" s="235">
        <f t="shared" si="7"/>
        <v>1.5</v>
      </c>
      <c r="AI47" s="236">
        <f t="shared" si="8"/>
        <v>1.5</v>
      </c>
      <c r="AJ47" s="237">
        <f t="shared" si="9"/>
        <v>10.888888888888889</v>
      </c>
    </row>
    <row r="48" spans="1:36" x14ac:dyDescent="0.25">
      <c r="A48" s="230">
        <v>43</v>
      </c>
      <c r="B48" s="169" t="s">
        <v>124</v>
      </c>
      <c r="C48" s="170" t="s">
        <v>64</v>
      </c>
      <c r="D48" s="171" t="s">
        <v>56</v>
      </c>
      <c r="E48" s="172">
        <v>17000</v>
      </c>
      <c r="F48" s="169" t="s">
        <v>125</v>
      </c>
      <c r="G48" s="190" t="s">
        <v>126</v>
      </c>
      <c r="H48" s="254">
        <v>0.75</v>
      </c>
      <c r="I48" s="233">
        <f>IF(ISNA(VLOOKUP($E48,[1]Vår_1!$E$6:$N$50, 10, FALSE)) = TRUE, 1.5, VLOOKUP($E48,[1]Vår_1!$E$6:$N$50, 10, FALSE))</f>
        <v>1.5</v>
      </c>
      <c r="J48" s="233">
        <f>IF(ISNA(VLOOKUP($E48,[1]Vår_2!$E$6:$N$50, 10, FALSE)) = TRUE, 1.5, VLOOKUP($E48,[1]Vår_2!$E$6:$N$50, 10, FALSE))</f>
        <v>1.5</v>
      </c>
      <c r="K48" s="233">
        <f>IF(ISNA(VLOOKUP($E48,[1]Vår_2!$E$6:$N$50, 10, FALSE)) = TRUE, 1.5, VLOOKUP($E48,[1]Vår_2!$E$6:$N$50, 10, FALSE))</f>
        <v>1.5</v>
      </c>
      <c r="L48" s="233">
        <f>IF(ISNA(VLOOKUP($E48,[1]Vår_4!$E$6:$N$48, 10, FALSE)) = TRUE, 1.5, VLOOKUP($E48,[1]Vår_4!$E$6:$N$48, 10, FALSE))</f>
        <v>1.5</v>
      </c>
      <c r="M48" s="233">
        <v>1.5</v>
      </c>
      <c r="N48" s="233">
        <f>IF(ISNA(VLOOKUP($E48,[1]Vår_6!$E$6:$N$45, 10, FALSE)) = TRUE, 1.5, VLOOKUP($E48,[1]Vår_6!$E$6:$N$45, 10, FALSE))</f>
        <v>1.5</v>
      </c>
      <c r="O48" s="233">
        <f>IF(ISNA(VLOOKUP($E48,[1]Vår_7!$E$6:$N$23, 10, FALSE)) = TRUE, 1.5, VLOOKUP($E48,[1]Vår_7!$E$6:$N$23, 10, FALSE))</f>
        <v>1.5</v>
      </c>
      <c r="P48" s="233">
        <f>IF(ISNA(VLOOKUP($E48,[1]Vår_8!$E$6:$N$41, 10, FALSE)) = TRUE, 1.5, VLOOKUP($E48,[1]Vår_8!$E$6:$N$41, 10, FALSE))</f>
        <v>1.5</v>
      </c>
      <c r="Q48" s="234"/>
      <c r="R48" s="233">
        <v>1.5</v>
      </c>
      <c r="S48" s="233">
        <f>IF(ISNA(VLOOKUP($E48,[1]Høst_2!$E$6:$N$50, 10, FALSE)) = TRUE, 1.5, VLOOKUP($E48,[1]Høst_2!$E$6:$N$50, 10, FALSE))</f>
        <v>1.5</v>
      </c>
      <c r="T48" s="233">
        <f>IF(ISNA(VLOOKUP($E48,[1]Høst_3!$E$6:$N$38, 10, FALSE)) = TRUE, 1.5, VLOOKUP($E48,[1]Høst_3!$E$6:$N$38, 10, FALSE))</f>
        <v>1.5</v>
      </c>
      <c r="U48" s="233">
        <f>IF(ISNA(VLOOKUP($E48,[1]Høst_4!$E$6:$N$50, 10, FALSE)) = TRUE, 1.5, VLOOKUP($E48,[1]Høst_4!$E$6:$N$50, 10, FALSE))</f>
        <v>1.5</v>
      </c>
      <c r="V48" s="233">
        <f>IF(ISNA(VLOOKUP($E48,[1]Høst_5!$E$6:$N$50, 10, FALSE)) = TRUE, 1.5, VLOOKUP($E48,[1]Høst_5!$E$6:$N$50, 10, FALSE))</f>
        <v>1.5</v>
      </c>
      <c r="W48" s="233">
        <f>IF(ISNA(VLOOKUP($E48,[1]Høst_6!$E$6:$N$50, 10, FALSE)) = TRUE, 1.5, VLOOKUP($E48,[1]Høst_6!$E$6:$N$50, 10, FALSE))</f>
        <v>1.5</v>
      </c>
      <c r="X48" s="233">
        <f>IF(ISNA(VLOOKUP($E48,[1]Høst_7!$E$6:$N$50, 10, FALSE)) = TRUE, 1.5, VLOOKUP($E48,[1]Høst_7!$E$6:$N$50, 10, FALSE))</f>
        <v>1</v>
      </c>
      <c r="Y48" s="233">
        <f>IF(ISNA(VLOOKUP($E48,[1]Høst_8!$E$6:$N$29, 10, FALSE)) = TRUE, 1.5, VLOOKUP($E48,[1]Høst_8!$E$6:$N$29, 10, FALSE))</f>
        <v>1</v>
      </c>
      <c r="Z48" s="235">
        <f t="shared" si="0"/>
        <v>23</v>
      </c>
      <c r="AA48" s="215"/>
      <c r="AB48" s="235">
        <f t="shared" si="1"/>
        <v>1</v>
      </c>
      <c r="AC48" s="235">
        <f t="shared" si="2"/>
        <v>1</v>
      </c>
      <c r="AD48" s="235">
        <f t="shared" si="3"/>
        <v>1.5</v>
      </c>
      <c r="AE48" s="235">
        <f t="shared" si="4"/>
        <v>1.5</v>
      </c>
      <c r="AF48" s="235">
        <f t="shared" si="5"/>
        <v>1.5</v>
      </c>
      <c r="AG48" s="235">
        <f t="shared" si="6"/>
        <v>1.5</v>
      </c>
      <c r="AH48" s="235">
        <f t="shared" si="7"/>
        <v>1.5</v>
      </c>
      <c r="AI48" s="236">
        <f t="shared" si="8"/>
        <v>1.5</v>
      </c>
      <c r="AJ48" s="237">
        <f t="shared" si="9"/>
        <v>11</v>
      </c>
    </row>
    <row r="51" spans="3:3" x14ac:dyDescent="0.25">
      <c r="C51" s="207" t="s">
        <v>205</v>
      </c>
    </row>
  </sheetData>
  <autoFilter ref="A5:AJ48" xr:uid="{EE37F727-8EDA-405C-9E5C-553863F99D5F}">
    <sortState xmlns:xlrd2="http://schemas.microsoft.com/office/spreadsheetml/2017/richdata2" ref="A6:AJ48">
      <sortCondition ref="AJ5:AJ48"/>
    </sortState>
  </autoFilter>
  <mergeCells count="1">
    <mergeCell ref="D4:E4"/>
  </mergeCells>
  <dataValidations count="1">
    <dataValidation type="list" allowBlank="1" sqref="AX41:AY41" xr:uid="{7903BFFB-D7BA-4416-9F40-4554F1A08CE0}">
      <formula1>$AL$1:$AM$1</formula1>
    </dataValidation>
  </dataValidations>
  <pageMargins left="0.70866141732283472" right="0.70866141732283472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Høst_8</vt:lpstr>
      <vt:lpstr>Sammendrag 2024</vt:lpstr>
      <vt:lpstr>Høst_8!Utskriftsområde</vt:lpstr>
      <vt:lpstr>'Sammendrag 2024'!Utskriftsområde</vt:lpstr>
    </vt:vector>
  </TitlesOfParts>
  <Manager/>
  <Company>Norsk helsenett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Lyng-Olsen (Innleid)</dc:creator>
  <cp:keywords/>
  <dc:description/>
  <cp:lastModifiedBy>Stig Ulfsby</cp:lastModifiedBy>
  <cp:revision/>
  <dcterms:created xsi:type="dcterms:W3CDTF">2024-09-26T08:27:26Z</dcterms:created>
  <dcterms:modified xsi:type="dcterms:W3CDTF">2024-09-26T21:38:31Z</dcterms:modified>
  <cp:category/>
  <cp:contentStatus/>
</cp:coreProperties>
</file>