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F0681BAA-6691-4237-9347-247A98A7A8D7}" xr6:coauthVersionLast="47" xr6:coauthVersionMax="47" xr10:uidLastSave="{00000000-0000-0000-0000-000000000000}"/>
  <bookViews>
    <workbookView xWindow="1170" yWindow="1170" windowWidth="27600" windowHeight="15285" xr2:uid="{F2E970FC-AD62-4F4A-BD0D-29369B41DCDB}"/>
  </bookViews>
  <sheets>
    <sheet name="2609" sheetId="1" r:id="rId1"/>
    <sheet name="Sammendrag 2023" sheetId="2" r:id="rId2"/>
    <sheet name="SpinnakerCup 2023" sheetId="3" r:id="rId3"/>
  </sheets>
  <externalReferences>
    <externalReference r:id="rId4"/>
  </externalReferences>
  <definedNames>
    <definedName name="_xlnm._FilterDatabase" localSheetId="0" hidden="1">'2609'!$A$5:$AS$29</definedName>
    <definedName name="_xlnm._FilterDatabase" localSheetId="1" hidden="1">'Sammendrag 2023'!$A$5:$AJ$48</definedName>
    <definedName name="_xlnm._FilterDatabase" localSheetId="2" hidden="1">'SpinnakerCup 2023'!$A$5:$AJ$48</definedName>
    <definedName name="Ja" localSheetId="1">'Sammendrag 2023'!#REF!</definedName>
    <definedName name="Ja">'SpinnakerCup 2023'!#REF!</definedName>
    <definedName name="_xlnm.Print_Area" localSheetId="0">'2609'!$A$1:$O$5</definedName>
    <definedName name="_xlnm.Print_Area" localSheetId="1">'Sammendrag 2023'!$A$1:$Z$26</definedName>
    <definedName name="_xlnm.Print_Area" localSheetId="2">'SpinnakerCup 2023'!$A$1:$Z$26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8" i="3" l="1"/>
  <c r="V48" i="3"/>
  <c r="AI48" i="3" s="1"/>
  <c r="AI47" i="3"/>
  <c r="AH47" i="3"/>
  <c r="AG47" i="3"/>
  <c r="Y47" i="3"/>
  <c r="V47" i="3"/>
  <c r="U47" i="3"/>
  <c r="T47" i="3"/>
  <c r="S47" i="3"/>
  <c r="AF47" i="3" s="1"/>
  <c r="AI46" i="3"/>
  <c r="AH46" i="3"/>
  <c r="AG46" i="3"/>
  <c r="AF46" i="3"/>
  <c r="AD46" i="3"/>
  <c r="AC46" i="3"/>
  <c r="AB46" i="3"/>
  <c r="Z46" i="3"/>
  <c r="P46" i="3"/>
  <c r="AE46" i="3" s="1"/>
  <c r="AJ46" i="3" s="1"/>
  <c r="AI45" i="3"/>
  <c r="AH45" i="3"/>
  <c r="AG45" i="3"/>
  <c r="AF45" i="3"/>
  <c r="AE45" i="3"/>
  <c r="AD45" i="3"/>
  <c r="AC45" i="3"/>
  <c r="AB45" i="3"/>
  <c r="AJ45" i="3" s="1"/>
  <c r="Z45" i="3"/>
  <c r="W45" i="3"/>
  <c r="P45" i="3"/>
  <c r="O45" i="3"/>
  <c r="N45" i="3"/>
  <c r="AI44" i="3"/>
  <c r="AH44" i="3"/>
  <c r="AG44" i="3"/>
  <c r="AF44" i="3"/>
  <c r="AE44" i="3"/>
  <c r="AD44" i="3"/>
  <c r="AC44" i="3"/>
  <c r="AB44" i="3"/>
  <c r="AJ44" i="3" s="1"/>
  <c r="Z44" i="3"/>
  <c r="AI43" i="3"/>
  <c r="Y43" i="3"/>
  <c r="X43" i="3"/>
  <c r="W43" i="3"/>
  <c r="U43" i="3"/>
  <c r="T43" i="3"/>
  <c r="N43" i="3"/>
  <c r="L43" i="3"/>
  <c r="K43" i="3"/>
  <c r="AG43" i="3" s="1"/>
  <c r="I43" i="3"/>
  <c r="AH43" i="3" s="1"/>
  <c r="Y42" i="3"/>
  <c r="X42" i="3"/>
  <c r="W42" i="3"/>
  <c r="V42" i="3"/>
  <c r="U42" i="3"/>
  <c r="AC42" i="3" s="1"/>
  <c r="T42" i="3"/>
  <c r="N42" i="3"/>
  <c r="M42" i="3"/>
  <c r="J42" i="3"/>
  <c r="AI42" i="3" s="1"/>
  <c r="Y41" i="3"/>
  <c r="X41" i="3"/>
  <c r="AC41" i="3" s="1"/>
  <c r="V41" i="3"/>
  <c r="U41" i="3"/>
  <c r="T41" i="3"/>
  <c r="S41" i="3"/>
  <c r="N41" i="3"/>
  <c r="M41" i="3"/>
  <c r="L41" i="3"/>
  <c r="K41" i="3"/>
  <c r="J41" i="3"/>
  <c r="I41" i="3"/>
  <c r="AF41" i="3" s="1"/>
  <c r="AF40" i="3"/>
  <c r="AE40" i="3"/>
  <c r="Y40" i="3"/>
  <c r="W40" i="3"/>
  <c r="V40" i="3"/>
  <c r="T40" i="3"/>
  <c r="S40" i="3"/>
  <c r="O40" i="3"/>
  <c r="N40" i="3"/>
  <c r="L40" i="3"/>
  <c r="K40" i="3"/>
  <c r="J40" i="3"/>
  <c r="AD40" i="3" s="1"/>
  <c r="AI39" i="3"/>
  <c r="AJ39" i="3" s="1"/>
  <c r="AH39" i="3"/>
  <c r="AG39" i="3"/>
  <c r="AF39" i="3"/>
  <c r="AE39" i="3"/>
  <c r="AD39" i="3"/>
  <c r="AC39" i="3"/>
  <c r="AB39" i="3"/>
  <c r="Z39" i="3"/>
  <c r="AI38" i="3"/>
  <c r="AH38" i="3"/>
  <c r="AG38" i="3"/>
  <c r="AF38" i="3"/>
  <c r="AE38" i="3"/>
  <c r="AD38" i="3"/>
  <c r="AC38" i="3"/>
  <c r="Y38" i="3"/>
  <c r="X38" i="3"/>
  <c r="T38" i="3"/>
  <c r="O38" i="3"/>
  <c r="M38" i="3"/>
  <c r="K38" i="3"/>
  <c r="J38" i="3"/>
  <c r="AB38" i="3" s="1"/>
  <c r="AJ38" i="3" s="1"/>
  <c r="AH37" i="3"/>
  <c r="AG37" i="3"/>
  <c r="AF37" i="3"/>
  <c r="AE37" i="3"/>
  <c r="AD37" i="3"/>
  <c r="Y37" i="3"/>
  <c r="X37" i="3"/>
  <c r="W37" i="3"/>
  <c r="V37" i="3"/>
  <c r="U37" i="3"/>
  <c r="T37" i="3"/>
  <c r="O37" i="3"/>
  <c r="N37" i="3"/>
  <c r="K37" i="3"/>
  <c r="AC37" i="3" s="1"/>
  <c r="Y36" i="3"/>
  <c r="X36" i="3"/>
  <c r="V36" i="3"/>
  <c r="T36" i="3"/>
  <c r="S36" i="3"/>
  <c r="R36" i="3"/>
  <c r="P36" i="3"/>
  <c r="O36" i="3"/>
  <c r="N36" i="3"/>
  <c r="M36" i="3"/>
  <c r="AI36" i="3" s="1"/>
  <c r="K36" i="3"/>
  <c r="J36" i="3"/>
  <c r="AE36" i="3" s="1"/>
  <c r="I36" i="3"/>
  <c r="AF36" i="3" s="1"/>
  <c r="P35" i="3"/>
  <c r="AE35" i="3" s="1"/>
  <c r="AI34" i="3"/>
  <c r="P34" i="3"/>
  <c r="AH34" i="3" s="1"/>
  <c r="AI33" i="3"/>
  <c r="AH33" i="3"/>
  <c r="AG33" i="3"/>
  <c r="AF33" i="3"/>
  <c r="AE33" i="3"/>
  <c r="AD33" i="3"/>
  <c r="J33" i="3"/>
  <c r="AC33" i="3" s="1"/>
  <c r="V32" i="3"/>
  <c r="P32" i="3"/>
  <c r="AB32" i="3" s="1"/>
  <c r="N32" i="3"/>
  <c r="L32" i="3"/>
  <c r="K32" i="3"/>
  <c r="J32" i="3"/>
  <c r="I32" i="3"/>
  <c r="AI32" i="3" s="1"/>
  <c r="W31" i="3"/>
  <c r="AG31" i="3" s="1"/>
  <c r="V31" i="3"/>
  <c r="U31" i="3"/>
  <c r="P31" i="3"/>
  <c r="N31" i="3"/>
  <c r="M31" i="3"/>
  <c r="L31" i="3"/>
  <c r="K31" i="3"/>
  <c r="AI31" i="3" s="1"/>
  <c r="AI30" i="3"/>
  <c r="AH30" i="3"/>
  <c r="AG30" i="3"/>
  <c r="AF30" i="3"/>
  <c r="AE30" i="3"/>
  <c r="AD30" i="3"/>
  <c r="AC30" i="3"/>
  <c r="AB30" i="3"/>
  <c r="AJ30" i="3" s="1"/>
  <c r="M30" i="3"/>
  <c r="L30" i="3"/>
  <c r="K30" i="3"/>
  <c r="I30" i="3"/>
  <c r="Z30" i="3" s="1"/>
  <c r="V29" i="3"/>
  <c r="AG29" i="3" s="1"/>
  <c r="N29" i="3"/>
  <c r="M29" i="3"/>
  <c r="K29" i="3"/>
  <c r="I29" i="3"/>
  <c r="AI29" i="3" s="1"/>
  <c r="Y28" i="3"/>
  <c r="X28" i="3"/>
  <c r="AD28" i="3" s="1"/>
  <c r="W28" i="3"/>
  <c r="V28" i="3"/>
  <c r="U28" i="3"/>
  <c r="AI28" i="3" s="1"/>
  <c r="U27" i="3"/>
  <c r="N27" i="3"/>
  <c r="M27" i="3"/>
  <c r="AC27" i="3" s="1"/>
  <c r="L27" i="3"/>
  <c r="K27" i="3"/>
  <c r="I27" i="3"/>
  <c r="AI27" i="3" s="1"/>
  <c r="Y26" i="3"/>
  <c r="W26" i="3"/>
  <c r="T26" i="3"/>
  <c r="AE26" i="3" s="1"/>
  <c r="N26" i="3"/>
  <c r="M26" i="3"/>
  <c r="K26" i="3"/>
  <c r="AI26" i="3" s="1"/>
  <c r="Y25" i="3"/>
  <c r="X25" i="3"/>
  <c r="W25" i="3"/>
  <c r="Z25" i="3" s="1"/>
  <c r="V25" i="3"/>
  <c r="U25" i="3"/>
  <c r="T25" i="3"/>
  <c r="S25" i="3"/>
  <c r="R25" i="3"/>
  <c r="P25" i="3"/>
  <c r="O25" i="3"/>
  <c r="N25" i="3"/>
  <c r="M25" i="3"/>
  <c r="L25" i="3"/>
  <c r="K25" i="3"/>
  <c r="J25" i="3"/>
  <c r="AB25" i="3" s="1"/>
  <c r="AI24" i="3"/>
  <c r="AH24" i="3"/>
  <c r="AG24" i="3"/>
  <c r="U24" i="3"/>
  <c r="T24" i="3"/>
  <c r="S24" i="3"/>
  <c r="M24" i="3"/>
  <c r="L24" i="3"/>
  <c r="K24" i="3"/>
  <c r="AF24" i="3" s="1"/>
  <c r="U23" i="3"/>
  <c r="T23" i="3"/>
  <c r="S23" i="3"/>
  <c r="O23" i="3"/>
  <c r="N23" i="3"/>
  <c r="M23" i="3"/>
  <c r="L23" i="3"/>
  <c r="K23" i="3"/>
  <c r="J23" i="3"/>
  <c r="I23" i="3"/>
  <c r="AF23" i="3" s="1"/>
  <c r="X22" i="3"/>
  <c r="W22" i="3"/>
  <c r="V22" i="3"/>
  <c r="T22" i="3"/>
  <c r="S22" i="3"/>
  <c r="O22" i="3"/>
  <c r="AB22" i="3" s="1"/>
  <c r="N22" i="3"/>
  <c r="M22" i="3"/>
  <c r="AI22" i="3" s="1"/>
  <c r="L22" i="3"/>
  <c r="AH22" i="3" s="1"/>
  <c r="K22" i="3"/>
  <c r="AG22" i="3" s="1"/>
  <c r="J22" i="3"/>
  <c r="AF22" i="3" s="1"/>
  <c r="I22" i="3"/>
  <c r="AE22" i="3" s="1"/>
  <c r="AE21" i="3"/>
  <c r="AD21" i="3"/>
  <c r="AC21" i="3"/>
  <c r="AB21" i="3"/>
  <c r="Z21" i="3"/>
  <c r="X21" i="3"/>
  <c r="W21" i="3"/>
  <c r="V21" i="3"/>
  <c r="U21" i="3"/>
  <c r="T21" i="3"/>
  <c r="P21" i="3"/>
  <c r="N21" i="3"/>
  <c r="M21" i="3"/>
  <c r="L21" i="3"/>
  <c r="K21" i="3"/>
  <c r="I21" i="3"/>
  <c r="AH21" i="3" s="1"/>
  <c r="Y20" i="3"/>
  <c r="X20" i="3"/>
  <c r="W20" i="3"/>
  <c r="U20" i="3"/>
  <c r="S20" i="3"/>
  <c r="O20" i="3"/>
  <c r="N20" i="3"/>
  <c r="M20" i="3"/>
  <c r="L20" i="3"/>
  <c r="K20" i="3"/>
  <c r="J20" i="3"/>
  <c r="AD20" i="3" s="1"/>
  <c r="I20" i="3"/>
  <c r="AE20" i="3" s="1"/>
  <c r="W19" i="3"/>
  <c r="U19" i="3"/>
  <c r="T19" i="3"/>
  <c r="P19" i="3"/>
  <c r="O19" i="3"/>
  <c r="Z19" i="3" s="1"/>
  <c r="K19" i="3"/>
  <c r="J19" i="3"/>
  <c r="AI19" i="3" s="1"/>
  <c r="Y18" i="3"/>
  <c r="W18" i="3"/>
  <c r="V18" i="3"/>
  <c r="S18" i="3"/>
  <c r="AB18" i="3" s="1"/>
  <c r="R18" i="3"/>
  <c r="P18" i="3"/>
  <c r="O18" i="3"/>
  <c r="N18" i="3"/>
  <c r="M18" i="3"/>
  <c r="L18" i="3"/>
  <c r="K18" i="3"/>
  <c r="J18" i="3"/>
  <c r="I18" i="3"/>
  <c r="AI18" i="3" s="1"/>
  <c r="Y17" i="3"/>
  <c r="W17" i="3"/>
  <c r="V17" i="3"/>
  <c r="U17" i="3"/>
  <c r="T17" i="3"/>
  <c r="S17" i="3"/>
  <c r="R17" i="3"/>
  <c r="P17" i="3"/>
  <c r="O17" i="3"/>
  <c r="M17" i="3"/>
  <c r="L17" i="3"/>
  <c r="K17" i="3"/>
  <c r="J17" i="3"/>
  <c r="AB17" i="3" s="1"/>
  <c r="I17" i="3"/>
  <c r="AC17" i="3" s="1"/>
  <c r="Y16" i="3"/>
  <c r="X16" i="3"/>
  <c r="W16" i="3"/>
  <c r="V16" i="3"/>
  <c r="U16" i="3"/>
  <c r="Z16" i="3" s="1"/>
  <c r="T16" i="3"/>
  <c r="S16" i="3"/>
  <c r="R16" i="3"/>
  <c r="O16" i="3"/>
  <c r="N16" i="3"/>
  <c r="M16" i="3"/>
  <c r="L16" i="3"/>
  <c r="K16" i="3"/>
  <c r="J16" i="3"/>
  <c r="I16" i="3"/>
  <c r="AB16" i="3" s="1"/>
  <c r="Y15" i="3"/>
  <c r="X15" i="3"/>
  <c r="W15" i="3"/>
  <c r="V15" i="3"/>
  <c r="T15" i="3"/>
  <c r="S15" i="3"/>
  <c r="R15" i="3"/>
  <c r="P15" i="3"/>
  <c r="O15" i="3"/>
  <c r="N15" i="3"/>
  <c r="M15" i="3"/>
  <c r="L15" i="3"/>
  <c r="AD15" i="3" s="1"/>
  <c r="X14" i="3"/>
  <c r="W14" i="3"/>
  <c r="V14" i="3"/>
  <c r="U14" i="3"/>
  <c r="T14" i="3"/>
  <c r="P14" i="3"/>
  <c r="AB14" i="3" s="1"/>
  <c r="O14" i="3"/>
  <c r="N14" i="3"/>
  <c r="AI14" i="3" s="1"/>
  <c r="M14" i="3"/>
  <c r="L14" i="3"/>
  <c r="AH14" i="3" s="1"/>
  <c r="K14" i="3"/>
  <c r="AF14" i="3" s="1"/>
  <c r="J14" i="3"/>
  <c r="I14" i="3"/>
  <c r="AE14" i="3" s="1"/>
  <c r="AF13" i="3"/>
  <c r="AE13" i="3"/>
  <c r="AD13" i="3"/>
  <c r="AC13" i="3"/>
  <c r="AB13" i="3"/>
  <c r="Y13" i="3"/>
  <c r="X13" i="3"/>
  <c r="W13" i="3"/>
  <c r="V13" i="3"/>
  <c r="U13" i="3"/>
  <c r="T13" i="3"/>
  <c r="N13" i="3"/>
  <c r="M13" i="3"/>
  <c r="K13" i="3"/>
  <c r="I13" i="3"/>
  <c r="Z13" i="3" s="1"/>
  <c r="Y12" i="3"/>
  <c r="X12" i="3"/>
  <c r="W12" i="3"/>
  <c r="V12" i="3"/>
  <c r="T12" i="3"/>
  <c r="S12" i="3"/>
  <c r="P12" i="3"/>
  <c r="O12" i="3"/>
  <c r="M12" i="3"/>
  <c r="L12" i="3"/>
  <c r="I12" i="3"/>
  <c r="AE12" i="3" s="1"/>
  <c r="Y11" i="3"/>
  <c r="X11" i="3"/>
  <c r="W11" i="3"/>
  <c r="V11" i="3"/>
  <c r="U11" i="3"/>
  <c r="S11" i="3"/>
  <c r="Z11" i="3" s="1"/>
  <c r="P11" i="3"/>
  <c r="O11" i="3"/>
  <c r="N11" i="3"/>
  <c r="M11" i="3"/>
  <c r="AI11" i="3" s="1"/>
  <c r="K11" i="3"/>
  <c r="AH11" i="3" s="1"/>
  <c r="J11" i="3"/>
  <c r="I11" i="3"/>
  <c r="AE11" i="3" s="1"/>
  <c r="Y10" i="3"/>
  <c r="X10" i="3"/>
  <c r="W10" i="3"/>
  <c r="V10" i="3"/>
  <c r="U10" i="3"/>
  <c r="T10" i="3"/>
  <c r="S10" i="3"/>
  <c r="R10" i="3"/>
  <c r="P10" i="3"/>
  <c r="O10" i="3"/>
  <c r="N10" i="3"/>
  <c r="M10" i="3"/>
  <c r="L10" i="3"/>
  <c r="K10" i="3"/>
  <c r="J10" i="3"/>
  <c r="Z10" i="3" s="1"/>
  <c r="Y9" i="3"/>
  <c r="X9" i="3"/>
  <c r="W9" i="3"/>
  <c r="V9" i="3"/>
  <c r="U9" i="3"/>
  <c r="S9" i="3"/>
  <c r="AB9" i="3" s="1"/>
  <c r="R9" i="3"/>
  <c r="O9" i="3"/>
  <c r="N9" i="3"/>
  <c r="M9" i="3"/>
  <c r="AG9" i="3" s="1"/>
  <c r="L9" i="3"/>
  <c r="AI9" i="3" s="1"/>
  <c r="K9" i="3"/>
  <c r="I9" i="3"/>
  <c r="AE9" i="3" s="1"/>
  <c r="AC8" i="3"/>
  <c r="AB8" i="3"/>
  <c r="Y8" i="3"/>
  <c r="X8" i="3"/>
  <c r="W8" i="3"/>
  <c r="V8" i="3"/>
  <c r="U8" i="3"/>
  <c r="T8" i="3"/>
  <c r="S8" i="3"/>
  <c r="R8" i="3"/>
  <c r="N8" i="3"/>
  <c r="M8" i="3"/>
  <c r="L8" i="3"/>
  <c r="K8" i="3"/>
  <c r="J8" i="3"/>
  <c r="Z8" i="3" s="1"/>
  <c r="Y7" i="3"/>
  <c r="X7" i="3"/>
  <c r="W7" i="3"/>
  <c r="V7" i="3"/>
  <c r="U7" i="3"/>
  <c r="T7" i="3"/>
  <c r="P7" i="3"/>
  <c r="O7" i="3"/>
  <c r="AI7" i="3" s="1"/>
  <c r="N7" i="3"/>
  <c r="M7" i="3"/>
  <c r="L7" i="3"/>
  <c r="K7" i="3"/>
  <c r="AE7" i="3" s="1"/>
  <c r="J7" i="3"/>
  <c r="AH7" i="3" s="1"/>
  <c r="I7" i="3"/>
  <c r="AC7" i="3" s="1"/>
  <c r="AD6" i="3"/>
  <c r="AC6" i="3"/>
  <c r="AB6" i="3"/>
  <c r="Z6" i="3"/>
  <c r="Y6" i="3"/>
  <c r="X6" i="3"/>
  <c r="W6" i="3"/>
  <c r="V6" i="3"/>
  <c r="U6" i="3"/>
  <c r="T6" i="3"/>
  <c r="P6" i="3"/>
  <c r="O6" i="3"/>
  <c r="N6" i="3"/>
  <c r="M6" i="3"/>
  <c r="L6" i="3"/>
  <c r="I6" i="3"/>
  <c r="AG6" i="3" s="1"/>
  <c r="AI47" i="2"/>
  <c r="AH47" i="2"/>
  <c r="AG47" i="2"/>
  <c r="AF47" i="2"/>
  <c r="AE47" i="2"/>
  <c r="AD47" i="2"/>
  <c r="AC47" i="2"/>
  <c r="AB47" i="2"/>
  <c r="AJ47" i="2" s="1"/>
  <c r="Z47" i="2"/>
  <c r="AI46" i="2"/>
  <c r="AH46" i="2"/>
  <c r="AG46" i="2"/>
  <c r="AF46" i="2"/>
  <c r="AE46" i="2"/>
  <c r="Y46" i="2"/>
  <c r="AD46" i="2" s="1"/>
  <c r="P45" i="2"/>
  <c r="AB44" i="2"/>
  <c r="P44" i="2"/>
  <c r="AI44" i="2" s="1"/>
  <c r="AI43" i="2"/>
  <c r="AH43" i="2"/>
  <c r="AG43" i="2"/>
  <c r="AF43" i="2"/>
  <c r="AC43" i="2"/>
  <c r="AB43" i="2"/>
  <c r="Z43" i="2"/>
  <c r="J43" i="2"/>
  <c r="AE43" i="2" s="1"/>
  <c r="AI42" i="2"/>
  <c r="AH42" i="2"/>
  <c r="AF42" i="2"/>
  <c r="AE42" i="2"/>
  <c r="AD42" i="2"/>
  <c r="AC42" i="2"/>
  <c r="AB42" i="2"/>
  <c r="Z42" i="2"/>
  <c r="Y42" i="2"/>
  <c r="V42" i="2"/>
  <c r="AG42" i="2" s="1"/>
  <c r="M41" i="2"/>
  <c r="L41" i="2"/>
  <c r="K41" i="2"/>
  <c r="I41" i="2"/>
  <c r="V40" i="2"/>
  <c r="N40" i="2"/>
  <c r="M40" i="2"/>
  <c r="K40" i="2"/>
  <c r="I40" i="2"/>
  <c r="AG40" i="2" s="1"/>
  <c r="W39" i="2"/>
  <c r="P39" i="2"/>
  <c r="O39" i="2"/>
  <c r="N39" i="2"/>
  <c r="AI39" i="2" s="1"/>
  <c r="AI38" i="2"/>
  <c r="AH38" i="2"/>
  <c r="Y38" i="2"/>
  <c r="X38" i="2"/>
  <c r="T38" i="2"/>
  <c r="O38" i="2"/>
  <c r="M38" i="2"/>
  <c r="K38" i="2"/>
  <c r="J38" i="2"/>
  <c r="AG38" i="2" s="1"/>
  <c r="AI37" i="2"/>
  <c r="Y37" i="2"/>
  <c r="V37" i="2"/>
  <c r="U37" i="2"/>
  <c r="T37" i="2"/>
  <c r="S37" i="2"/>
  <c r="AH37" i="2" s="1"/>
  <c r="AI36" i="2"/>
  <c r="AH36" i="2"/>
  <c r="Y36" i="2"/>
  <c r="X36" i="2"/>
  <c r="W36" i="2"/>
  <c r="V36" i="2"/>
  <c r="U36" i="2"/>
  <c r="AG36" i="2" s="1"/>
  <c r="AI35" i="2"/>
  <c r="AH35" i="2"/>
  <c r="AG35" i="2"/>
  <c r="U35" i="2"/>
  <c r="N35" i="2"/>
  <c r="M35" i="2"/>
  <c r="L35" i="2"/>
  <c r="K35" i="2"/>
  <c r="I35" i="2"/>
  <c r="AF35" i="2" s="1"/>
  <c r="AG34" i="2"/>
  <c r="Y34" i="2"/>
  <c r="X34" i="2"/>
  <c r="W34" i="2"/>
  <c r="U34" i="2"/>
  <c r="T34" i="2"/>
  <c r="N34" i="2"/>
  <c r="L34" i="2"/>
  <c r="K34" i="2"/>
  <c r="I34" i="2"/>
  <c r="AF34" i="2" s="1"/>
  <c r="U33" i="2"/>
  <c r="T33" i="2"/>
  <c r="S33" i="2"/>
  <c r="M33" i="2"/>
  <c r="L33" i="2"/>
  <c r="K33" i="2"/>
  <c r="AI33" i="2" s="1"/>
  <c r="Y32" i="2"/>
  <c r="X32" i="2"/>
  <c r="W32" i="2"/>
  <c r="V32" i="2"/>
  <c r="U32" i="2"/>
  <c r="T32" i="2"/>
  <c r="S32" i="2"/>
  <c r="Z32" i="2" s="1"/>
  <c r="R32" i="2"/>
  <c r="P32" i="2"/>
  <c r="O32" i="2"/>
  <c r="N32" i="2"/>
  <c r="AF32" i="2" s="1"/>
  <c r="M32" i="2"/>
  <c r="L32" i="2"/>
  <c r="K32" i="2"/>
  <c r="J32" i="2"/>
  <c r="AH31" i="2"/>
  <c r="AG31" i="2"/>
  <c r="AF31" i="2"/>
  <c r="AE31" i="2"/>
  <c r="AD31" i="2"/>
  <c r="AC31" i="2"/>
  <c r="W31" i="2"/>
  <c r="V31" i="2"/>
  <c r="U31" i="2"/>
  <c r="P31" i="2"/>
  <c r="N31" i="2"/>
  <c r="M31" i="2"/>
  <c r="L31" i="2"/>
  <c r="K31" i="2"/>
  <c r="AB31" i="2" s="1"/>
  <c r="AF30" i="2"/>
  <c r="AE30" i="2"/>
  <c r="U30" i="2"/>
  <c r="T30" i="2"/>
  <c r="S30" i="2"/>
  <c r="O30" i="2"/>
  <c r="N30" i="2"/>
  <c r="M30" i="2"/>
  <c r="L30" i="2"/>
  <c r="K30" i="2"/>
  <c r="J30" i="2"/>
  <c r="I30" i="2"/>
  <c r="AD30" i="2" s="1"/>
  <c r="AI29" i="2"/>
  <c r="Y29" i="2"/>
  <c r="W29" i="2"/>
  <c r="T29" i="2"/>
  <c r="N29" i="2"/>
  <c r="M29" i="2"/>
  <c r="K29" i="2"/>
  <c r="AH29" i="2" s="1"/>
  <c r="V28" i="2"/>
  <c r="P28" i="2"/>
  <c r="N28" i="2"/>
  <c r="L28" i="2"/>
  <c r="K28" i="2"/>
  <c r="J28" i="2"/>
  <c r="I28" i="2"/>
  <c r="X27" i="2"/>
  <c r="W27" i="2"/>
  <c r="V27" i="2"/>
  <c r="U27" i="2"/>
  <c r="T27" i="2"/>
  <c r="P27" i="2"/>
  <c r="N27" i="2"/>
  <c r="Z27" i="2" s="1"/>
  <c r="M27" i="2"/>
  <c r="L27" i="2"/>
  <c r="K27" i="2"/>
  <c r="I27" i="2"/>
  <c r="AI27" i="2" s="1"/>
  <c r="Y26" i="2"/>
  <c r="X26" i="2"/>
  <c r="V26" i="2"/>
  <c r="U26" i="2"/>
  <c r="T26" i="2"/>
  <c r="S26" i="2"/>
  <c r="N26" i="2"/>
  <c r="M26" i="2"/>
  <c r="L26" i="2"/>
  <c r="K26" i="2"/>
  <c r="J26" i="2"/>
  <c r="I26" i="2"/>
  <c r="AI25" i="2"/>
  <c r="AH25" i="2"/>
  <c r="AG25" i="2"/>
  <c r="AF25" i="2"/>
  <c r="AE25" i="2"/>
  <c r="W25" i="2"/>
  <c r="U25" i="2"/>
  <c r="T25" i="2"/>
  <c r="P25" i="2"/>
  <c r="O25" i="2"/>
  <c r="K25" i="2"/>
  <c r="J25" i="2"/>
  <c r="AD25" i="2" s="1"/>
  <c r="Y24" i="2"/>
  <c r="W24" i="2"/>
  <c r="V24" i="2"/>
  <c r="T24" i="2"/>
  <c r="S24" i="2"/>
  <c r="O24" i="2"/>
  <c r="N24" i="2"/>
  <c r="L24" i="2"/>
  <c r="K24" i="2"/>
  <c r="J24" i="2"/>
  <c r="Y23" i="2"/>
  <c r="X23" i="2"/>
  <c r="W23" i="2"/>
  <c r="V23" i="2"/>
  <c r="T23" i="2"/>
  <c r="S23" i="2"/>
  <c r="R23" i="2"/>
  <c r="Z23" i="2" s="1"/>
  <c r="P23" i="2"/>
  <c r="O23" i="2"/>
  <c r="N23" i="2"/>
  <c r="M23" i="2"/>
  <c r="AG23" i="2" s="1"/>
  <c r="L23" i="2"/>
  <c r="Y22" i="2"/>
  <c r="AB22" i="2" s="1"/>
  <c r="W22" i="2"/>
  <c r="V22" i="2"/>
  <c r="U22" i="2"/>
  <c r="T22" i="2"/>
  <c r="S22" i="2"/>
  <c r="R22" i="2"/>
  <c r="P22" i="2"/>
  <c r="O22" i="2"/>
  <c r="M22" i="2"/>
  <c r="L22" i="2"/>
  <c r="K22" i="2"/>
  <c r="J22" i="2"/>
  <c r="I22" i="2"/>
  <c r="AI22" i="2" s="1"/>
  <c r="AH21" i="2"/>
  <c r="Y21" i="2"/>
  <c r="X21" i="2"/>
  <c r="W21" i="2"/>
  <c r="V21" i="2"/>
  <c r="U21" i="2"/>
  <c r="T21" i="2"/>
  <c r="S21" i="2"/>
  <c r="R21" i="2"/>
  <c r="O21" i="2"/>
  <c r="AI21" i="2" s="1"/>
  <c r="N21" i="2"/>
  <c r="M21" i="2"/>
  <c r="L21" i="2"/>
  <c r="K21" i="2"/>
  <c r="AG21" i="2" s="1"/>
  <c r="J21" i="2"/>
  <c r="I21" i="2"/>
  <c r="AF20" i="2"/>
  <c r="AE20" i="2"/>
  <c r="AD20" i="2"/>
  <c r="AC20" i="2"/>
  <c r="AB20" i="2"/>
  <c r="Z20" i="2"/>
  <c r="Y20" i="2"/>
  <c r="X20" i="2"/>
  <c r="W20" i="2"/>
  <c r="V20" i="2"/>
  <c r="U20" i="2"/>
  <c r="T20" i="2"/>
  <c r="O20" i="2"/>
  <c r="N20" i="2"/>
  <c r="K20" i="2"/>
  <c r="AH20" i="2" s="1"/>
  <c r="AG19" i="2"/>
  <c r="AF19" i="2"/>
  <c r="AE19" i="2"/>
  <c r="AD19" i="2"/>
  <c r="Y19" i="2"/>
  <c r="X19" i="2"/>
  <c r="W19" i="2"/>
  <c r="V19" i="2"/>
  <c r="U19" i="2"/>
  <c r="T19" i="2"/>
  <c r="N19" i="2"/>
  <c r="M19" i="2"/>
  <c r="J19" i="2"/>
  <c r="AC19" i="2" s="1"/>
  <c r="AH18" i="2"/>
  <c r="AG18" i="2"/>
  <c r="Y18" i="2"/>
  <c r="X18" i="2"/>
  <c r="W18" i="2"/>
  <c r="V18" i="2"/>
  <c r="T18" i="2"/>
  <c r="S18" i="2"/>
  <c r="P18" i="2"/>
  <c r="O18" i="2"/>
  <c r="M18" i="2"/>
  <c r="L18" i="2"/>
  <c r="I18" i="2"/>
  <c r="X17" i="2"/>
  <c r="W17" i="2"/>
  <c r="V17" i="2"/>
  <c r="T17" i="2"/>
  <c r="S17" i="2"/>
  <c r="Z17" i="2" s="1"/>
  <c r="O17" i="2"/>
  <c r="N17" i="2"/>
  <c r="M17" i="2"/>
  <c r="L17" i="2"/>
  <c r="AI17" i="2" s="1"/>
  <c r="K17" i="2"/>
  <c r="J17" i="2"/>
  <c r="I17" i="2"/>
  <c r="AG17" i="2" s="1"/>
  <c r="AD16" i="2"/>
  <c r="AC16" i="2"/>
  <c r="AB16" i="2"/>
  <c r="Y16" i="2"/>
  <c r="X16" i="2"/>
  <c r="W16" i="2"/>
  <c r="U16" i="2"/>
  <c r="S16" i="2"/>
  <c r="O16" i="2"/>
  <c r="N16" i="2"/>
  <c r="M16" i="2"/>
  <c r="L16" i="2"/>
  <c r="K16" i="2"/>
  <c r="J16" i="2"/>
  <c r="I16" i="2"/>
  <c r="Z16" i="2" s="1"/>
  <c r="AI15" i="2"/>
  <c r="AH15" i="2"/>
  <c r="Y15" i="2"/>
  <c r="X15" i="2"/>
  <c r="W15" i="2"/>
  <c r="V15" i="2"/>
  <c r="U15" i="2"/>
  <c r="T15" i="2"/>
  <c r="N15" i="2"/>
  <c r="M15" i="2"/>
  <c r="K15" i="2"/>
  <c r="I15" i="2"/>
  <c r="Y14" i="2"/>
  <c r="X14" i="2"/>
  <c r="W14" i="2"/>
  <c r="V14" i="2"/>
  <c r="U14" i="2"/>
  <c r="Z14" i="2" s="1"/>
  <c r="T14" i="2"/>
  <c r="S14" i="2"/>
  <c r="R14" i="2"/>
  <c r="P14" i="2"/>
  <c r="O14" i="2"/>
  <c r="N14" i="2"/>
  <c r="M14" i="2"/>
  <c r="L14" i="2"/>
  <c r="K14" i="2"/>
  <c r="J14" i="2"/>
  <c r="X13" i="2"/>
  <c r="W13" i="2"/>
  <c r="V13" i="2"/>
  <c r="U13" i="2"/>
  <c r="T13" i="2"/>
  <c r="P13" i="2"/>
  <c r="O13" i="2"/>
  <c r="N13" i="2"/>
  <c r="M13" i="2"/>
  <c r="L13" i="2"/>
  <c r="K13" i="2"/>
  <c r="J13" i="2"/>
  <c r="AF13" i="2" s="1"/>
  <c r="I13" i="2"/>
  <c r="AD13" i="2" s="1"/>
  <c r="Y12" i="2"/>
  <c r="X12" i="2"/>
  <c r="V12" i="2"/>
  <c r="T12" i="2"/>
  <c r="S12" i="2"/>
  <c r="Z12" i="2" s="1"/>
  <c r="R12" i="2"/>
  <c r="P12" i="2"/>
  <c r="O12" i="2"/>
  <c r="N12" i="2"/>
  <c r="M12" i="2"/>
  <c r="K12" i="2"/>
  <c r="J12" i="2"/>
  <c r="I12" i="2"/>
  <c r="AD11" i="2"/>
  <c r="AC11" i="2"/>
  <c r="Y11" i="2"/>
  <c r="X11" i="2"/>
  <c r="W11" i="2"/>
  <c r="V11" i="2"/>
  <c r="U11" i="2"/>
  <c r="T11" i="2"/>
  <c r="S11" i="2"/>
  <c r="R11" i="2"/>
  <c r="N11" i="2"/>
  <c r="M11" i="2"/>
  <c r="L11" i="2"/>
  <c r="K11" i="2"/>
  <c r="J11" i="2"/>
  <c r="Y10" i="2"/>
  <c r="X10" i="2"/>
  <c r="W10" i="2"/>
  <c r="V10" i="2"/>
  <c r="U10" i="2"/>
  <c r="T10" i="2"/>
  <c r="P10" i="2"/>
  <c r="O10" i="2"/>
  <c r="N10" i="2"/>
  <c r="M10" i="2"/>
  <c r="L10" i="2"/>
  <c r="AG10" i="2" s="1"/>
  <c r="K10" i="2"/>
  <c r="J10" i="2"/>
  <c r="I10" i="2"/>
  <c r="AD9" i="2"/>
  <c r="AC9" i="2"/>
  <c r="AB9" i="2"/>
  <c r="Y9" i="2"/>
  <c r="X9" i="2"/>
  <c r="W9" i="2"/>
  <c r="V9" i="2"/>
  <c r="U9" i="2"/>
  <c r="T9" i="2"/>
  <c r="P9" i="2"/>
  <c r="O9" i="2"/>
  <c r="N9" i="2"/>
  <c r="M9" i="2"/>
  <c r="L9" i="2"/>
  <c r="I9" i="2"/>
  <c r="Z9" i="2" s="1"/>
  <c r="Y8" i="2"/>
  <c r="X8" i="2"/>
  <c r="W8" i="2"/>
  <c r="V8" i="2"/>
  <c r="U8" i="2"/>
  <c r="S8" i="2"/>
  <c r="P8" i="2"/>
  <c r="O8" i="2"/>
  <c r="N8" i="2"/>
  <c r="AI8" i="2" s="1"/>
  <c r="M8" i="2"/>
  <c r="K8" i="2"/>
  <c r="J8" i="2"/>
  <c r="I8" i="2"/>
  <c r="Y7" i="2"/>
  <c r="X7" i="2"/>
  <c r="W7" i="2"/>
  <c r="V7" i="2"/>
  <c r="U7" i="2"/>
  <c r="S7" i="2"/>
  <c r="R7" i="2"/>
  <c r="O7" i="2"/>
  <c r="N7" i="2"/>
  <c r="M7" i="2"/>
  <c r="L7" i="2"/>
  <c r="K7" i="2"/>
  <c r="I7" i="2"/>
  <c r="AG7" i="2" s="1"/>
  <c r="AG6" i="2"/>
  <c r="AF6" i="2"/>
  <c r="Y6" i="2"/>
  <c r="W6" i="2"/>
  <c r="V6" i="2"/>
  <c r="S6" i="2"/>
  <c r="R6" i="2"/>
  <c r="P6" i="2"/>
  <c r="O6" i="2"/>
  <c r="N6" i="2"/>
  <c r="M6" i="2"/>
  <c r="L6" i="2"/>
  <c r="K6" i="2"/>
  <c r="J6" i="2"/>
  <c r="AE6" i="2" s="1"/>
  <c r="I6" i="2"/>
  <c r="AD6" i="2" s="1"/>
  <c r="AP31" i="1"/>
  <c r="AO31" i="1"/>
  <c r="AQ31" i="1" s="1"/>
  <c r="AN31" i="1"/>
  <c r="AM31" i="1"/>
  <c r="AL31" i="1"/>
  <c r="AK31" i="1"/>
  <c r="AJ31" i="1"/>
  <c r="AH31" i="1"/>
  <c r="AG31" i="1"/>
  <c r="AI31" i="1" s="1"/>
  <c r="L31" i="1" s="1"/>
  <c r="AF31" i="1"/>
  <c r="AD31" i="1"/>
  <c r="AC31" i="1"/>
  <c r="AE31" i="1" s="1"/>
  <c r="AB31" i="1"/>
  <c r="N31" i="1"/>
  <c r="J31" i="1"/>
  <c r="AP30" i="1"/>
  <c r="AO30" i="1"/>
  <c r="AQ30" i="1" s="1"/>
  <c r="AN30" i="1"/>
  <c r="AL30" i="1"/>
  <c r="AK30" i="1"/>
  <c r="AM30" i="1" s="1"/>
  <c r="AJ30" i="1"/>
  <c r="AH30" i="1"/>
  <c r="AG30" i="1"/>
  <c r="AI30" i="1" s="1"/>
  <c r="L30" i="1" s="1"/>
  <c r="AF30" i="1"/>
  <c r="AD30" i="1"/>
  <c r="AC30" i="1"/>
  <c r="AE30" i="1" s="1"/>
  <c r="AB30" i="1"/>
  <c r="N30" i="1"/>
  <c r="J30" i="1"/>
  <c r="AP29" i="1"/>
  <c r="AO29" i="1"/>
  <c r="AQ29" i="1" s="1"/>
  <c r="AN29" i="1"/>
  <c r="AL29" i="1"/>
  <c r="AK29" i="1"/>
  <c r="AM29" i="1" s="1"/>
  <c r="AJ29" i="1"/>
  <c r="AH29" i="1"/>
  <c r="AG29" i="1"/>
  <c r="AI29" i="1" s="1"/>
  <c r="AF29" i="1"/>
  <c r="AE29" i="1"/>
  <c r="AD29" i="1"/>
  <c r="AC29" i="1"/>
  <c r="AB29" i="1"/>
  <c r="N29" i="1"/>
  <c r="L29" i="1"/>
  <c r="J29" i="1"/>
  <c r="AP28" i="1"/>
  <c r="AO28" i="1"/>
  <c r="AQ28" i="1" s="1"/>
  <c r="AN28" i="1"/>
  <c r="AL28" i="1"/>
  <c r="AK28" i="1"/>
  <c r="AM28" i="1" s="1"/>
  <c r="AJ28" i="1"/>
  <c r="AI28" i="1"/>
  <c r="AH28" i="1"/>
  <c r="AG28" i="1"/>
  <c r="AF28" i="1"/>
  <c r="AD28" i="1"/>
  <c r="AC28" i="1"/>
  <c r="AE28" i="1" s="1"/>
  <c r="AB28" i="1"/>
  <c r="N28" i="1"/>
  <c r="L28" i="1"/>
  <c r="J28" i="1"/>
  <c r="AP27" i="1"/>
  <c r="AO27" i="1"/>
  <c r="AQ27" i="1" s="1"/>
  <c r="AN27" i="1"/>
  <c r="AM27" i="1"/>
  <c r="AL27" i="1"/>
  <c r="AK27" i="1"/>
  <c r="AJ27" i="1"/>
  <c r="AH27" i="1"/>
  <c r="AG27" i="1"/>
  <c r="L27" i="1" s="1"/>
  <c r="AF27" i="1"/>
  <c r="AD27" i="1"/>
  <c r="AC27" i="1"/>
  <c r="AE27" i="1" s="1"/>
  <c r="AB27" i="1"/>
  <c r="N27" i="1"/>
  <c r="J27" i="1"/>
  <c r="M27" i="1" s="1"/>
  <c r="AP26" i="1"/>
  <c r="AO26" i="1"/>
  <c r="AQ26" i="1" s="1"/>
  <c r="AN26" i="1"/>
  <c r="AL26" i="1"/>
  <c r="AK26" i="1"/>
  <c r="AM26" i="1" s="1"/>
  <c r="AJ26" i="1"/>
  <c r="AH26" i="1"/>
  <c r="AG26" i="1"/>
  <c r="AI26" i="1" s="1"/>
  <c r="AF26" i="1"/>
  <c r="L26" i="1" s="1"/>
  <c r="AD26" i="1"/>
  <c r="AC26" i="1"/>
  <c r="AE26" i="1" s="1"/>
  <c r="AB26" i="1"/>
  <c r="N26" i="1"/>
  <c r="J26" i="1"/>
  <c r="AP25" i="1"/>
  <c r="AO25" i="1"/>
  <c r="AQ25" i="1" s="1"/>
  <c r="AN25" i="1"/>
  <c r="AL25" i="1"/>
  <c r="AK25" i="1"/>
  <c r="AM25" i="1" s="1"/>
  <c r="AJ25" i="1"/>
  <c r="AH25" i="1"/>
  <c r="AG25" i="1"/>
  <c r="AI25" i="1" s="1"/>
  <c r="AF25" i="1"/>
  <c r="AD25" i="1"/>
  <c r="AC25" i="1"/>
  <c r="AE25" i="1" s="1"/>
  <c r="AB25" i="1"/>
  <c r="N25" i="1"/>
  <c r="J25" i="1"/>
  <c r="AP24" i="1"/>
  <c r="AO24" i="1"/>
  <c r="AQ24" i="1" s="1"/>
  <c r="AN24" i="1"/>
  <c r="AL24" i="1"/>
  <c r="AK24" i="1"/>
  <c r="AM24" i="1" s="1"/>
  <c r="AJ24" i="1"/>
  <c r="AH24" i="1"/>
  <c r="AG24" i="1"/>
  <c r="AI24" i="1" s="1"/>
  <c r="AF24" i="1"/>
  <c r="AD24" i="1"/>
  <c r="AC24" i="1"/>
  <c r="AE24" i="1" s="1"/>
  <c r="AB24" i="1"/>
  <c r="N24" i="1"/>
  <c r="L24" i="1"/>
  <c r="J24" i="1"/>
  <c r="M24" i="1" s="1"/>
  <c r="AP23" i="1"/>
  <c r="AO23" i="1"/>
  <c r="AQ23" i="1" s="1"/>
  <c r="AN23" i="1"/>
  <c r="AL23" i="1"/>
  <c r="AK23" i="1"/>
  <c r="AM23" i="1" s="1"/>
  <c r="AJ23" i="1"/>
  <c r="AH23" i="1"/>
  <c r="AG23" i="1"/>
  <c r="AI23" i="1" s="1"/>
  <c r="L23" i="1" s="1"/>
  <c r="AF23" i="1"/>
  <c r="AD23" i="1"/>
  <c r="AC23" i="1"/>
  <c r="AE23" i="1" s="1"/>
  <c r="AB23" i="1"/>
  <c r="N23" i="1"/>
  <c r="J23" i="1"/>
  <c r="AQ22" i="1"/>
  <c r="AP22" i="1"/>
  <c r="AO22" i="1"/>
  <c r="AN22" i="1"/>
  <c r="AL22" i="1"/>
  <c r="AK22" i="1"/>
  <c r="AM22" i="1" s="1"/>
  <c r="AJ22" i="1"/>
  <c r="AH22" i="1"/>
  <c r="AG22" i="1"/>
  <c r="AI22" i="1" s="1"/>
  <c r="AF22" i="1"/>
  <c r="AD22" i="1"/>
  <c r="AC22" i="1"/>
  <c r="AE22" i="1" s="1"/>
  <c r="AB22" i="1"/>
  <c r="N22" i="1"/>
  <c r="J22" i="1"/>
  <c r="AP21" i="1"/>
  <c r="AO21" i="1"/>
  <c r="AQ21" i="1" s="1"/>
  <c r="AN21" i="1"/>
  <c r="AL21" i="1"/>
  <c r="AK21" i="1"/>
  <c r="AM21" i="1" s="1"/>
  <c r="AJ21" i="1"/>
  <c r="AH21" i="1"/>
  <c r="AG21" i="1"/>
  <c r="AI21" i="1" s="1"/>
  <c r="L21" i="1" s="1"/>
  <c r="AF21" i="1"/>
  <c r="AE21" i="1"/>
  <c r="AD21" i="1"/>
  <c r="AC21" i="1"/>
  <c r="AB21" i="1"/>
  <c r="N21" i="1"/>
  <c r="J21" i="1"/>
  <c r="AP20" i="1"/>
  <c r="AO20" i="1"/>
  <c r="AQ20" i="1" s="1"/>
  <c r="AN20" i="1"/>
  <c r="AL20" i="1"/>
  <c r="AK20" i="1"/>
  <c r="AM20" i="1" s="1"/>
  <c r="AJ20" i="1"/>
  <c r="AH20" i="1"/>
  <c r="AG20" i="1"/>
  <c r="AI20" i="1" s="1"/>
  <c r="L20" i="1" s="1"/>
  <c r="AF20" i="1"/>
  <c r="AD20" i="1"/>
  <c r="AC20" i="1"/>
  <c r="AE20" i="1" s="1"/>
  <c r="AB20" i="1"/>
  <c r="N20" i="1"/>
  <c r="J20" i="1"/>
  <c r="AP19" i="1"/>
  <c r="AO19" i="1"/>
  <c r="AQ19" i="1" s="1"/>
  <c r="AN19" i="1"/>
  <c r="AM19" i="1"/>
  <c r="AL19" i="1"/>
  <c r="AK19" i="1"/>
  <c r="AJ19" i="1"/>
  <c r="AH19" i="1"/>
  <c r="AG19" i="1"/>
  <c r="AI19" i="1" s="1"/>
  <c r="L19" i="1" s="1"/>
  <c r="AF19" i="1"/>
  <c r="AD19" i="1"/>
  <c r="AC19" i="1"/>
  <c r="AE19" i="1" s="1"/>
  <c r="AB19" i="1"/>
  <c r="N19" i="1"/>
  <c r="J19" i="1"/>
  <c r="AP18" i="1"/>
  <c r="AO18" i="1"/>
  <c r="AQ18" i="1" s="1"/>
  <c r="AN18" i="1"/>
  <c r="AL18" i="1"/>
  <c r="AK18" i="1"/>
  <c r="AM18" i="1" s="1"/>
  <c r="AJ18" i="1"/>
  <c r="AH18" i="1"/>
  <c r="AG18" i="1"/>
  <c r="L18" i="1" s="1"/>
  <c r="AF18" i="1"/>
  <c r="AD18" i="1"/>
  <c r="AC18" i="1"/>
  <c r="AE18" i="1" s="1"/>
  <c r="AB18" i="1"/>
  <c r="N18" i="1"/>
  <c r="J18" i="1"/>
  <c r="AP17" i="1"/>
  <c r="AO17" i="1"/>
  <c r="AQ17" i="1" s="1"/>
  <c r="AN17" i="1"/>
  <c r="AL17" i="1"/>
  <c r="AK17" i="1"/>
  <c r="AM17" i="1" s="1"/>
  <c r="AJ17" i="1"/>
  <c r="AH17" i="1"/>
  <c r="AG17" i="1"/>
  <c r="AI17" i="1" s="1"/>
  <c r="L17" i="1" s="1"/>
  <c r="AF17" i="1"/>
  <c r="AD17" i="1"/>
  <c r="AC17" i="1"/>
  <c r="AE17" i="1" s="1"/>
  <c r="AB17" i="1"/>
  <c r="N17" i="1"/>
  <c r="J17" i="1"/>
  <c r="AP16" i="1"/>
  <c r="AO16" i="1"/>
  <c r="AQ16" i="1" s="1"/>
  <c r="AN16" i="1"/>
  <c r="AL16" i="1"/>
  <c r="AK16" i="1"/>
  <c r="AM16" i="1" s="1"/>
  <c r="AJ16" i="1"/>
  <c r="AI16" i="1"/>
  <c r="AH16" i="1"/>
  <c r="AG16" i="1"/>
  <c r="AF16" i="1"/>
  <c r="AD16" i="1"/>
  <c r="AC16" i="1"/>
  <c r="AE16" i="1" s="1"/>
  <c r="AB16" i="1"/>
  <c r="N16" i="1"/>
  <c r="L16" i="1"/>
  <c r="J16" i="1"/>
  <c r="AP15" i="1"/>
  <c r="AO15" i="1"/>
  <c r="AQ15" i="1" s="1"/>
  <c r="AN15" i="1"/>
  <c r="AL15" i="1"/>
  <c r="AK15" i="1"/>
  <c r="AM15" i="1" s="1"/>
  <c r="AJ15" i="1"/>
  <c r="AH15" i="1"/>
  <c r="AG15" i="1"/>
  <c r="AI15" i="1" s="1"/>
  <c r="AF15" i="1"/>
  <c r="L15" i="1" s="1"/>
  <c r="AD15" i="1"/>
  <c r="AC15" i="1"/>
  <c r="AE15" i="1" s="1"/>
  <c r="AB15" i="1"/>
  <c r="N15" i="1"/>
  <c r="J15" i="1"/>
  <c r="M15" i="1" s="1"/>
  <c r="AP14" i="1"/>
  <c r="AO14" i="1"/>
  <c r="AQ14" i="1" s="1"/>
  <c r="AN14" i="1"/>
  <c r="AL14" i="1"/>
  <c r="AK14" i="1"/>
  <c r="AM14" i="1" s="1"/>
  <c r="AJ14" i="1"/>
  <c r="AH14" i="1"/>
  <c r="AG14" i="1"/>
  <c r="AI14" i="1" s="1"/>
  <c r="L14" i="1" s="1"/>
  <c r="AF14" i="1"/>
  <c r="AD14" i="1"/>
  <c r="AC14" i="1"/>
  <c r="AE14" i="1" s="1"/>
  <c r="AB14" i="1"/>
  <c r="N14" i="1"/>
  <c r="J14" i="1"/>
  <c r="AP13" i="1"/>
  <c r="AO13" i="1"/>
  <c r="AQ13" i="1" s="1"/>
  <c r="AN13" i="1"/>
  <c r="AL13" i="1"/>
  <c r="AK13" i="1"/>
  <c r="AM13" i="1" s="1"/>
  <c r="AJ13" i="1"/>
  <c r="AH13" i="1"/>
  <c r="AG13" i="1"/>
  <c r="AI13" i="1" s="1"/>
  <c r="AF13" i="1"/>
  <c r="L13" i="1" s="1"/>
  <c r="AD13" i="1"/>
  <c r="AC13" i="1"/>
  <c r="AE13" i="1" s="1"/>
  <c r="AB13" i="1"/>
  <c r="N13" i="1"/>
  <c r="J13" i="1"/>
  <c r="AP12" i="1"/>
  <c r="AO12" i="1"/>
  <c r="AQ12" i="1" s="1"/>
  <c r="AN12" i="1"/>
  <c r="AL12" i="1"/>
  <c r="AK12" i="1"/>
  <c r="AM12" i="1" s="1"/>
  <c r="AJ12" i="1"/>
  <c r="AH12" i="1"/>
  <c r="L12" i="1" s="1"/>
  <c r="AG12" i="1"/>
  <c r="AI12" i="1" s="1"/>
  <c r="AF12" i="1"/>
  <c r="AD12" i="1"/>
  <c r="AC12" i="1"/>
  <c r="AE12" i="1" s="1"/>
  <c r="AB12" i="1"/>
  <c r="N12" i="1"/>
  <c r="J12" i="1"/>
  <c r="AP11" i="1"/>
  <c r="AO11" i="1"/>
  <c r="AQ11" i="1" s="1"/>
  <c r="AN11" i="1"/>
  <c r="AL11" i="1"/>
  <c r="AK11" i="1"/>
  <c r="AM11" i="1" s="1"/>
  <c r="AJ11" i="1"/>
  <c r="AH11" i="1"/>
  <c r="L11" i="1" s="1"/>
  <c r="AG11" i="1"/>
  <c r="AI11" i="1" s="1"/>
  <c r="AF11" i="1"/>
  <c r="AD11" i="1"/>
  <c r="AC11" i="1"/>
  <c r="AE11" i="1" s="1"/>
  <c r="AB11" i="1"/>
  <c r="N11" i="1"/>
  <c r="J11" i="1"/>
  <c r="AQ10" i="1"/>
  <c r="AP10" i="1"/>
  <c r="AO10" i="1"/>
  <c r="AN10" i="1"/>
  <c r="AL10" i="1"/>
  <c r="AK10" i="1"/>
  <c r="AM10" i="1" s="1"/>
  <c r="AJ10" i="1"/>
  <c r="AH10" i="1"/>
  <c r="AG10" i="1"/>
  <c r="AI10" i="1" s="1"/>
  <c r="AF10" i="1"/>
  <c r="L10" i="1" s="1"/>
  <c r="M10" i="1" s="1"/>
  <c r="AD10" i="1"/>
  <c r="AC10" i="1"/>
  <c r="AE10" i="1" s="1"/>
  <c r="AB10" i="1"/>
  <c r="N10" i="1"/>
  <c r="J10" i="1"/>
  <c r="AP9" i="1"/>
  <c r="AO9" i="1"/>
  <c r="AQ9" i="1" s="1"/>
  <c r="AN9" i="1"/>
  <c r="AL9" i="1"/>
  <c r="AK9" i="1"/>
  <c r="AM9" i="1" s="1"/>
  <c r="AJ9" i="1"/>
  <c r="AH9" i="1"/>
  <c r="AG9" i="1"/>
  <c r="AI9" i="1" s="1"/>
  <c r="AF9" i="1"/>
  <c r="L9" i="1" s="1"/>
  <c r="AE9" i="1"/>
  <c r="AD9" i="1"/>
  <c r="AC9" i="1"/>
  <c r="AB9" i="1"/>
  <c r="N9" i="1"/>
  <c r="J9" i="1"/>
  <c r="AP8" i="1"/>
  <c r="AO8" i="1"/>
  <c r="AQ8" i="1" s="1"/>
  <c r="AN8" i="1"/>
  <c r="AL8" i="1"/>
  <c r="AK8" i="1"/>
  <c r="AM8" i="1" s="1"/>
  <c r="AJ8" i="1"/>
  <c r="AH8" i="1"/>
  <c r="AG8" i="1"/>
  <c r="AI8" i="1" s="1"/>
  <c r="AF8" i="1"/>
  <c r="L8" i="1" s="1"/>
  <c r="AD8" i="1"/>
  <c r="AC8" i="1"/>
  <c r="AE8" i="1" s="1"/>
  <c r="AB8" i="1"/>
  <c r="N8" i="1"/>
  <c r="J8" i="1"/>
  <c r="AP7" i="1"/>
  <c r="AO7" i="1"/>
  <c r="AQ7" i="1" s="1"/>
  <c r="AN7" i="1"/>
  <c r="AL7" i="1"/>
  <c r="AK7" i="1"/>
  <c r="AM7" i="1" s="1"/>
  <c r="AJ7" i="1"/>
  <c r="AH7" i="1"/>
  <c r="L7" i="1" s="1"/>
  <c r="AG7" i="1"/>
  <c r="AI7" i="1" s="1"/>
  <c r="AF7" i="1"/>
  <c r="AD7" i="1"/>
  <c r="AC7" i="1"/>
  <c r="AE7" i="1" s="1"/>
  <c r="AB7" i="1"/>
  <c r="N7" i="1"/>
  <c r="J7" i="1"/>
  <c r="AP6" i="1"/>
  <c r="AO6" i="1"/>
  <c r="AQ6" i="1" s="1"/>
  <c r="AN6" i="1"/>
  <c r="AL6" i="1"/>
  <c r="AK6" i="1"/>
  <c r="AM6" i="1" s="1"/>
  <c r="AJ6" i="1"/>
  <c r="AH6" i="1"/>
  <c r="L6" i="1" s="1"/>
  <c r="AG6" i="1"/>
  <c r="AI6" i="1" s="1"/>
  <c r="AF6" i="1"/>
  <c r="AD6" i="1"/>
  <c r="AC6" i="1"/>
  <c r="AE6" i="1" s="1"/>
  <c r="AB6" i="1"/>
  <c r="N6" i="1"/>
  <c r="J6" i="1"/>
  <c r="M13" i="1" l="1"/>
  <c r="M9" i="1"/>
  <c r="M19" i="1"/>
  <c r="M14" i="1"/>
  <c r="M16" i="1"/>
  <c r="M28" i="1"/>
  <c r="M25" i="1"/>
  <c r="M23" i="1"/>
  <c r="L25" i="1"/>
  <c r="M12" i="1"/>
  <c r="M8" i="1"/>
  <c r="M6" i="1"/>
  <c r="M18" i="1"/>
  <c r="M20" i="1"/>
  <c r="M21" i="1"/>
  <c r="M26" i="1"/>
  <c r="AD17" i="3"/>
  <c r="AJ17" i="3" s="1"/>
  <c r="AF20" i="3"/>
  <c r="AG36" i="3"/>
  <c r="AC10" i="3"/>
  <c r="AD8" i="3"/>
  <c r="AJ8" i="3" s="1"/>
  <c r="AD10" i="3"/>
  <c r="AG15" i="3"/>
  <c r="Z41" i="3"/>
  <c r="AE10" i="3"/>
  <c r="AI20" i="3"/>
  <c r="Z27" i="3"/>
  <c r="Z18" i="3"/>
  <c r="AB27" i="3"/>
  <c r="AI40" i="3"/>
  <c r="AG10" i="3"/>
  <c r="AG13" i="3"/>
  <c r="AJ13" i="3" s="1"/>
  <c r="AC25" i="3"/>
  <c r="AJ25" i="3" s="1"/>
  <c r="AE29" i="3"/>
  <c r="AE31" i="3"/>
  <c r="AI37" i="3"/>
  <c r="AG21" i="3"/>
  <c r="Z22" i="3"/>
  <c r="AD26" i="3"/>
  <c r="AE28" i="3"/>
  <c r="AF31" i="3"/>
  <c r="AD35" i="3"/>
  <c r="AI8" i="3"/>
  <c r="AC16" i="3"/>
  <c r="AD18" i="3"/>
  <c r="AC19" i="3"/>
  <c r="AE27" i="3"/>
  <c r="AF28" i="3"/>
  <c r="AF32" i="3"/>
  <c r="AI6" i="3"/>
  <c r="Z7" i="3"/>
  <c r="AC11" i="3"/>
  <c r="AC14" i="3"/>
  <c r="AD16" i="3"/>
  <c r="AE18" i="3"/>
  <c r="AI21" i="3"/>
  <c r="AC22" i="3"/>
  <c r="AJ22" i="3" s="1"/>
  <c r="AF25" i="3"/>
  <c r="AF27" i="3"/>
  <c r="AH29" i="3"/>
  <c r="AH31" i="3"/>
  <c r="Z34" i="3"/>
  <c r="AF35" i="3"/>
  <c r="AD42" i="3"/>
  <c r="Z43" i="3"/>
  <c r="AC48" i="3"/>
  <c r="AB7" i="3"/>
  <c r="AJ7" i="3" s="1"/>
  <c r="AD9" i="3"/>
  <c r="AD11" i="3"/>
  <c r="AD14" i="3"/>
  <c r="AE16" i="3"/>
  <c r="AF18" i="3"/>
  <c r="AE19" i="3"/>
  <c r="AD22" i="3"/>
  <c r="AG25" i="3"/>
  <c r="AG26" i="3"/>
  <c r="AG27" i="3"/>
  <c r="AH28" i="3"/>
  <c r="AH32" i="3"/>
  <c r="AB34" i="3"/>
  <c r="AG35" i="3"/>
  <c r="AH41" i="3"/>
  <c r="AE42" i="3"/>
  <c r="AB43" i="3"/>
  <c r="AJ43" i="3" s="1"/>
  <c r="AD48" i="3"/>
  <c r="AB10" i="3"/>
  <c r="AE17" i="3"/>
  <c r="AH23" i="3"/>
  <c r="Z31" i="3"/>
  <c r="AH36" i="3"/>
  <c r="AH12" i="3"/>
  <c r="AI23" i="3"/>
  <c r="Z28" i="3"/>
  <c r="AB29" i="3"/>
  <c r="AB31" i="3"/>
  <c r="Z32" i="3"/>
  <c r="AG40" i="3"/>
  <c r="AH15" i="3"/>
  <c r="Z26" i="3"/>
  <c r="AC29" i="3"/>
  <c r="AC31" i="3"/>
  <c r="AH40" i="3"/>
  <c r="AB41" i="3"/>
  <c r="AB26" i="3"/>
  <c r="AD29" i="3"/>
  <c r="AC32" i="3"/>
  <c r="AB35" i="3"/>
  <c r="AG8" i="3"/>
  <c r="AF21" i="3"/>
  <c r="AJ21" i="3" s="1"/>
  <c r="AC26" i="3"/>
  <c r="AD32" i="3"/>
  <c r="AJ32" i="3" s="1"/>
  <c r="AC35" i="3"/>
  <c r="Z9" i="3"/>
  <c r="AC18" i="3"/>
  <c r="AJ18" i="3" s="1"/>
  <c r="AB19" i="3"/>
  <c r="AJ19" i="3" s="1"/>
  <c r="AD25" i="3"/>
  <c r="AD27" i="3"/>
  <c r="AF29" i="3"/>
  <c r="AE32" i="3"/>
  <c r="AE41" i="3"/>
  <c r="AB42" i="3"/>
  <c r="Z48" i="3"/>
  <c r="AH6" i="3"/>
  <c r="AI10" i="3"/>
  <c r="AI13" i="3"/>
  <c r="AE25" i="3"/>
  <c r="AB48" i="3"/>
  <c r="AC9" i="3"/>
  <c r="AJ9" i="3" s="1"/>
  <c r="AD19" i="3"/>
  <c r="AF26" i="3"/>
  <c r="AG28" i="3"/>
  <c r="AG32" i="3"/>
  <c r="AG41" i="3"/>
  <c r="AF16" i="3"/>
  <c r="AG18" i="3"/>
  <c r="AF19" i="3"/>
  <c r="Z23" i="3"/>
  <c r="Z24" i="3"/>
  <c r="AH25" i="3"/>
  <c r="AH26" i="3"/>
  <c r="AH27" i="3"/>
  <c r="AC34" i="3"/>
  <c r="AH35" i="3"/>
  <c r="Z36" i="3"/>
  <c r="AI41" i="3"/>
  <c r="AF42" i="3"/>
  <c r="AC43" i="3"/>
  <c r="Z47" i="3"/>
  <c r="AE48" i="3"/>
  <c r="AG12" i="3"/>
  <c r="Z29" i="3"/>
  <c r="Z35" i="3"/>
  <c r="AD7" i="3"/>
  <c r="AF9" i="3"/>
  <c r="AF11" i="3"/>
  <c r="Z12" i="3"/>
  <c r="AG16" i="3"/>
  <c r="AH18" i="3"/>
  <c r="AG19" i="3"/>
  <c r="Z20" i="3"/>
  <c r="AB23" i="3"/>
  <c r="AJ23" i="3" s="1"/>
  <c r="AB24" i="3"/>
  <c r="AJ24" i="3" s="1"/>
  <c r="AI25" i="3"/>
  <c r="AD34" i="3"/>
  <c r="AI35" i="3"/>
  <c r="AB36" i="3"/>
  <c r="AG42" i="3"/>
  <c r="AD43" i="3"/>
  <c r="AB47" i="3"/>
  <c r="AF48" i="3"/>
  <c r="AF12" i="3"/>
  <c r="AD41" i="3"/>
  <c r="AH8" i="3"/>
  <c r="AH13" i="3"/>
  <c r="AB11" i="3"/>
  <c r="AG11" i="3"/>
  <c r="AB12" i="3"/>
  <c r="AJ12" i="3" s="1"/>
  <c r="AG14" i="3"/>
  <c r="AJ14" i="3" s="1"/>
  <c r="Z15" i="3"/>
  <c r="AH16" i="3"/>
  <c r="AJ16" i="3" s="1"/>
  <c r="AH19" i="3"/>
  <c r="AB20" i="3"/>
  <c r="AC23" i="3"/>
  <c r="AC24" i="3"/>
  <c r="AE34" i="3"/>
  <c r="AC36" i="3"/>
  <c r="Z40" i="3"/>
  <c r="AH42" i="3"/>
  <c r="AE43" i="3"/>
  <c r="AC47" i="3"/>
  <c r="AG48" i="3"/>
  <c r="AG20" i="3"/>
  <c r="AE8" i="3"/>
  <c r="AE6" i="3"/>
  <c r="AJ6" i="3" s="1"/>
  <c r="AF8" i="3"/>
  <c r="AF10" i="3"/>
  <c r="AI15" i="3"/>
  <c r="AH17" i="3"/>
  <c r="AF7" i="3"/>
  <c r="AH9" i="3"/>
  <c r="AC12" i="3"/>
  <c r="AB15" i="3"/>
  <c r="AI16" i="3"/>
  <c r="Z17" i="3"/>
  <c r="AC20" i="3"/>
  <c r="AD23" i="3"/>
  <c r="AD24" i="3"/>
  <c r="Z33" i="3"/>
  <c r="AF34" i="3"/>
  <c r="AD36" i="3"/>
  <c r="Z37" i="3"/>
  <c r="AB40" i="3"/>
  <c r="AJ40" i="3" s="1"/>
  <c r="AF43" i="3"/>
  <c r="AD47" i="3"/>
  <c r="AH48" i="3"/>
  <c r="AE15" i="3"/>
  <c r="AG23" i="3"/>
  <c r="AI12" i="3"/>
  <c r="AD12" i="3"/>
  <c r="AC15" i="3"/>
  <c r="AB33" i="3"/>
  <c r="AJ33" i="3" s="1"/>
  <c r="AG34" i="3"/>
  <c r="AB37" i="3"/>
  <c r="Z38" i="3"/>
  <c r="AC40" i="3"/>
  <c r="AE47" i="3"/>
  <c r="AF15" i="3"/>
  <c r="AF17" i="3"/>
  <c r="AH20" i="3"/>
  <c r="AG17" i="3"/>
  <c r="AB28" i="3"/>
  <c r="AC28" i="3"/>
  <c r="AD31" i="3"/>
  <c r="AF6" i="3"/>
  <c r="AI17" i="3"/>
  <c r="Z42" i="3"/>
  <c r="AH10" i="3"/>
  <c r="Z14" i="3"/>
  <c r="AG7" i="3"/>
  <c r="AE23" i="3"/>
  <c r="AE24" i="3"/>
  <c r="AC6" i="2"/>
  <c r="AB6" i="2"/>
  <c r="AI6" i="2"/>
  <c r="AH6" i="2"/>
  <c r="AE13" i="2"/>
  <c r="Z22" i="2"/>
  <c r="AC26" i="2"/>
  <c r="AD26" i="2"/>
  <c r="AB26" i="2"/>
  <c r="Z26" i="2"/>
  <c r="AG15" i="2"/>
  <c r="AC21" i="2"/>
  <c r="AI23" i="2"/>
  <c r="AH45" i="2"/>
  <c r="AC45" i="2"/>
  <c r="AB45" i="2"/>
  <c r="Z45" i="2"/>
  <c r="AI45" i="2"/>
  <c r="AG45" i="2"/>
  <c r="AD45" i="2"/>
  <c r="AF45" i="2"/>
  <c r="AE45" i="2"/>
  <c r="AJ20" i="2"/>
  <c r="AE24" i="2"/>
  <c r="AB24" i="2"/>
  <c r="AD24" i="2"/>
  <c r="AC24" i="2"/>
  <c r="Z24" i="2"/>
  <c r="AI24" i="2"/>
  <c r="AH24" i="2"/>
  <c r="AH28" i="2"/>
  <c r="AG28" i="2"/>
  <c r="AF28" i="2"/>
  <c r="AE28" i="2"/>
  <c r="AD28" i="2"/>
  <c r="Z28" i="2"/>
  <c r="AC28" i="2"/>
  <c r="AB28" i="2"/>
  <c r="AE15" i="2"/>
  <c r="AD15" i="2"/>
  <c r="Z15" i="2"/>
  <c r="AI14" i="2"/>
  <c r="AI41" i="2"/>
  <c r="AH41" i="2"/>
  <c r="AE41" i="2"/>
  <c r="AG41" i="2"/>
  <c r="AF41" i="2"/>
  <c r="AD41" i="2"/>
  <c r="Z41" i="2"/>
  <c r="AC41" i="2"/>
  <c r="AB41" i="2"/>
  <c r="AB13" i="2"/>
  <c r="Z13" i="2"/>
  <c r="AI13" i="2"/>
  <c r="AH13" i="2"/>
  <c r="AG13" i="2"/>
  <c r="AI28" i="2"/>
  <c r="AI12" i="2"/>
  <c r="AI26" i="2"/>
  <c r="AH8" i="2"/>
  <c r="AB11" i="2"/>
  <c r="AG11" i="2"/>
  <c r="Z11" i="2"/>
  <c r="AE11" i="2"/>
  <c r="AH11" i="2"/>
  <c r="AF11" i="2"/>
  <c r="AI11" i="2"/>
  <c r="AG26" i="2"/>
  <c r="AC7" i="2"/>
  <c r="AB7" i="2"/>
  <c r="Z7" i="2"/>
  <c r="AI10" i="2"/>
  <c r="AH14" i="2"/>
  <c r="AF18" i="2"/>
  <c r="AF24" i="2"/>
  <c r="AI32" i="2"/>
  <c r="AD18" i="2"/>
  <c r="AC18" i="2"/>
  <c r="AI18" i="2"/>
  <c r="AG14" i="2"/>
  <c r="AG24" i="2"/>
  <c r="AG8" i="2"/>
  <c r="AH12" i="2"/>
  <c r="AJ31" i="2"/>
  <c r="AJ42" i="2"/>
  <c r="AC22" i="2"/>
  <c r="AJ22" i="2" s="1"/>
  <c r="AE7" i="2"/>
  <c r="AH9" i="2"/>
  <c r="AB12" i="2"/>
  <c r="AB14" i="2"/>
  <c r="AH16" i="2"/>
  <c r="AB17" i="2"/>
  <c r="AJ17" i="2" s="1"/>
  <c r="AG20" i="2"/>
  <c r="AF22" i="2"/>
  <c r="AE26" i="2"/>
  <c r="AI31" i="2"/>
  <c r="Z40" i="2"/>
  <c r="Z44" i="2"/>
  <c r="AI34" i="2"/>
  <c r="AE9" i="2"/>
  <c r="AE16" i="2"/>
  <c r="AJ16" i="2" s="1"/>
  <c r="AD22" i="2"/>
  <c r="AI30" i="2"/>
  <c r="AD7" i="2"/>
  <c r="AG9" i="2"/>
  <c r="AG16" i="2"/>
  <c r="AC12" i="2"/>
  <c r="AC14" i="2"/>
  <c r="AI16" i="2"/>
  <c r="AC17" i="2"/>
  <c r="AF26" i="2"/>
  <c r="AB40" i="2"/>
  <c r="AB10" i="2"/>
  <c r="AD12" i="2"/>
  <c r="AI20" i="2"/>
  <c r="AH22" i="2"/>
  <c r="AB23" i="2"/>
  <c r="AB32" i="2"/>
  <c r="AB33" i="2"/>
  <c r="AH7" i="2"/>
  <c r="AE14" i="2"/>
  <c r="AE17" i="2"/>
  <c r="Z21" i="2"/>
  <c r="AH26" i="2"/>
  <c r="AC27" i="2"/>
  <c r="AB29" i="2"/>
  <c r="AC32" i="2"/>
  <c r="AC33" i="2"/>
  <c r="AB37" i="2"/>
  <c r="AC39" i="2"/>
  <c r="AD44" i="2"/>
  <c r="AI7" i="2"/>
  <c r="AB8" i="2"/>
  <c r="AD10" i="2"/>
  <c r="AF12" i="2"/>
  <c r="AF14" i="2"/>
  <c r="AB15" i="2"/>
  <c r="AJ15" i="2" s="1"/>
  <c r="AF17" i="2"/>
  <c r="Z18" i="2"/>
  <c r="AB21" i="2"/>
  <c r="AJ21" i="2" s="1"/>
  <c r="AD23" i="2"/>
  <c r="AD27" i="2"/>
  <c r="AC29" i="2"/>
  <c r="AD32" i="2"/>
  <c r="AD33" i="2"/>
  <c r="Z34" i="2"/>
  <c r="Z35" i="2"/>
  <c r="AB36" i="2"/>
  <c r="AC37" i="2"/>
  <c r="AB38" i="2"/>
  <c r="AD39" i="2"/>
  <c r="AE40" i="2"/>
  <c r="AE44" i="2"/>
  <c r="AH34" i="2"/>
  <c r="AH30" i="2"/>
  <c r="AH19" i="2"/>
  <c r="AI19" i="2"/>
  <c r="AE22" i="2"/>
  <c r="AF7" i="2"/>
  <c r="AI9" i="2"/>
  <c r="Z10" i="2"/>
  <c r="AG22" i="2"/>
  <c r="Z33" i="2"/>
  <c r="Z39" i="2"/>
  <c r="AD14" i="2"/>
  <c r="AD17" i="2"/>
  <c r="AB27" i="2"/>
  <c r="Z29" i="2"/>
  <c r="Z37" i="2"/>
  <c r="AB39" i="2"/>
  <c r="AC40" i="2"/>
  <c r="AC44" i="2"/>
  <c r="AJ44" i="2" s="1"/>
  <c r="Z8" i="2"/>
  <c r="AC10" i="2"/>
  <c r="AE12" i="2"/>
  <c r="AC23" i="2"/>
  <c r="Z36" i="2"/>
  <c r="Z38" i="2"/>
  <c r="AD40" i="2"/>
  <c r="Z6" i="2"/>
  <c r="AC8" i="2"/>
  <c r="AE10" i="2"/>
  <c r="AG12" i="2"/>
  <c r="AC15" i="2"/>
  <c r="AB18" i="2"/>
  <c r="AE23" i="2"/>
  <c r="AE27" i="2"/>
  <c r="AD29" i="2"/>
  <c r="AE32" i="2"/>
  <c r="AE33" i="2"/>
  <c r="AB34" i="2"/>
  <c r="AB35" i="2"/>
  <c r="AC36" i="2"/>
  <c r="AD37" i="2"/>
  <c r="AC38" i="2"/>
  <c r="AE39" i="2"/>
  <c r="AF40" i="2"/>
  <c r="AF44" i="2"/>
  <c r="AG44" i="2"/>
  <c r="Z46" i="2"/>
  <c r="AB46" i="2"/>
  <c r="AJ46" i="2" s="1"/>
  <c r="AG30" i="2"/>
  <c r="AF9" i="2"/>
  <c r="AJ9" i="2" s="1"/>
  <c r="AF16" i="2"/>
  <c r="AD8" i="2"/>
  <c r="AF10" i="2"/>
  <c r="AH17" i="2"/>
  <c r="AF27" i="2"/>
  <c r="Z30" i="2"/>
  <c r="AC34" i="2"/>
  <c r="AD36" i="2"/>
  <c r="AD38" i="2"/>
  <c r="AE21" i="2"/>
  <c r="AB25" i="2"/>
  <c r="AB30" i="2"/>
  <c r="AG32" i="2"/>
  <c r="AD34" i="2"/>
  <c r="AE36" i="2"/>
  <c r="AE38" i="2"/>
  <c r="AH40" i="2"/>
  <c r="AH44" i="2"/>
  <c r="AF8" i="2"/>
  <c r="AH10" i="2"/>
  <c r="AC13" i="2"/>
  <c r="AF15" i="2"/>
  <c r="AE18" i="2"/>
  <c r="AB19" i="2"/>
  <c r="AF21" i="2"/>
  <c r="AH23" i="2"/>
  <c r="AC25" i="2"/>
  <c r="AH27" i="2"/>
  <c r="AG29" i="2"/>
  <c r="AC30" i="2"/>
  <c r="Z31" i="2"/>
  <c r="AH32" i="2"/>
  <c r="AH33" i="2"/>
  <c r="AE34" i="2"/>
  <c r="AE35" i="2"/>
  <c r="AF36" i="2"/>
  <c r="AG37" i="2"/>
  <c r="AF38" i="2"/>
  <c r="AH39" i="2"/>
  <c r="AI40" i="2"/>
  <c r="AD43" i="2"/>
  <c r="AJ43" i="2" s="1"/>
  <c r="AC46" i="2"/>
  <c r="AD21" i="2"/>
  <c r="AF23" i="2"/>
  <c r="Z25" i="2"/>
  <c r="AE29" i="2"/>
  <c r="AF33" i="2"/>
  <c r="AC35" i="2"/>
  <c r="AE37" i="2"/>
  <c r="AF39" i="2"/>
  <c r="AE8" i="2"/>
  <c r="Z19" i="2"/>
  <c r="AG27" i="2"/>
  <c r="AF29" i="2"/>
  <c r="AG33" i="2"/>
  <c r="AD35" i="2"/>
  <c r="AF37" i="2"/>
  <c r="AG39" i="2"/>
  <c r="M17" i="1"/>
  <c r="M11" i="1"/>
  <c r="M7" i="1"/>
  <c r="AI18" i="1"/>
  <c r="AI27" i="1"/>
  <c r="L22" i="1"/>
  <c r="M22" i="1" s="1"/>
  <c r="AJ31" i="3" l="1"/>
  <c r="AJ15" i="3"/>
  <c r="AJ37" i="3"/>
  <c r="AJ42" i="3"/>
  <c r="AJ29" i="3"/>
  <c r="AJ35" i="3"/>
  <c r="AJ26" i="3"/>
  <c r="AJ34" i="3"/>
  <c r="AJ11" i="3"/>
  <c r="AJ48" i="3"/>
  <c r="AJ47" i="3"/>
  <c r="AJ28" i="3"/>
  <c r="AJ20" i="3"/>
  <c r="AJ36" i="3"/>
  <c r="AJ10" i="3"/>
  <c r="AJ27" i="3"/>
  <c r="AJ41" i="3"/>
  <c r="AJ12" i="2"/>
  <c r="AJ26" i="2"/>
  <c r="AJ37" i="2"/>
  <c r="AJ10" i="2"/>
  <c r="AJ13" i="2"/>
  <c r="AJ35" i="2"/>
  <c r="AJ40" i="2"/>
  <c r="AJ41" i="2"/>
  <c r="AJ11" i="2"/>
  <c r="AJ39" i="2"/>
  <c r="AJ14" i="2"/>
  <c r="AJ30" i="2"/>
  <c r="AJ38" i="2"/>
  <c r="AJ24" i="2"/>
  <c r="AJ23" i="2"/>
  <c r="AJ36" i="2"/>
  <c r="AJ7" i="2"/>
  <c r="AJ19" i="2"/>
  <c r="AJ28" i="2"/>
  <c r="AJ34" i="2"/>
  <c r="AJ6" i="2"/>
  <c r="AJ18" i="2"/>
  <c r="AJ27" i="2"/>
  <c r="AJ32" i="2"/>
  <c r="AJ8" i="2"/>
  <c r="AJ29" i="2"/>
  <c r="AJ33" i="2"/>
  <c r="AJ25" i="2"/>
  <c r="AJ4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4" authorId="0" shapeId="0" xr:uid="{7EE87A45-D731-452D-8319-E554159BC2D2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2BF97BEE-ED15-4909-AFE3-49CD14612352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C5486F75-EBF8-49B4-BD82-F00797F131F8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95F23401-B54D-4F0B-AEBF-07096E8AF432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tc={AAC69234-7944-4DC5-85C6-0B54D16E962A}</author>
    <author>tc={BE9BCA31-9659-457E-8731-20D994D82497}</author>
    <author>tc={F5BF8709-9FC0-4C7F-B1CB-AEDED5B6A29F}</author>
    <author>tc={40F92AD0-4443-4A9E-AF54-2187A3EBA4FE}</author>
  </authors>
  <commentList>
    <comment ref="J7" authorId="0" shapeId="0" xr:uid="{AAC69234-7944-4DC5-85C6-0B54D16E962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  <comment ref="L8" authorId="1" shapeId="0" xr:uid="{BE9BCA31-9659-457E-8731-20D994D8249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  <comment ref="K9" authorId="2" shapeId="0" xr:uid="{F5BF8709-9FC0-4C7F-B1CB-AEDED5B6A29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  <comment ref="I14" authorId="3" shapeId="0" xr:uid="{40F92AD0-4443-4A9E-AF54-2187A3EBA4F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</commentList>
</comments>
</file>

<file path=xl/sharedStrings.xml><?xml version="1.0" encoding="utf-8"?>
<sst xmlns="http://schemas.openxmlformats.org/spreadsheetml/2006/main" count="881" uniqueCount="215">
  <si>
    <t>Tirsdagsseilaser 2023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</si>
  <si>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</si>
  <si>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</si>
  <si>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</si>
  <si>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</si>
  <si>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</si>
  <si>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</si>
  <si>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</si>
  <si>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</si>
  <si>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</si>
  <si>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</si>
  <si>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</si>
  <si>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</si>
  <si>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</si>
  <si>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</si>
  <si>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</si>
  <si>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</si>
  <si>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</si>
  <si>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</si>
  <si>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</si>
  <si>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</si>
  <si>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</si>
  <si>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</si>
  <si>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</si>
  <si>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</si>
  <si>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</si>
  <si>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</si>
  <si>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</si>
  <si>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</si>
  <si>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</si>
  <si>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</si>
  <si>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</si>
  <si>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</si>
  <si>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</si>
  <si>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</si>
  <si>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</si>
  <si>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</si>
  <si>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</si>
  <si>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</si>
  <si>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</si>
  <si>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</si>
  <si>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</si>
  <si>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</si>
  <si>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</si>
  <si>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</si>
  <si>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</si>
  <si>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</si>
  <si>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</si>
  <si>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</si>
  <si>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</si>
  <si>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</si>
  <si>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</si>
  <si>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</si>
  <si>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</si>
  <si>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Siv Christensen</t>
  </si>
  <si>
    <t>KNS</t>
  </si>
  <si>
    <t>NOR</t>
  </si>
  <si>
    <t>J/80</t>
  </si>
  <si>
    <t>Baby Boop</t>
  </si>
  <si>
    <t>Nils Parnemann</t>
  </si>
  <si>
    <t>USF</t>
  </si>
  <si>
    <t>H-båt</t>
  </si>
  <si>
    <t>Nipa</t>
  </si>
  <si>
    <t>Joachim Lyng-Olsen</t>
  </si>
  <si>
    <t>Contrast 33</t>
  </si>
  <si>
    <t>Vildensky</t>
  </si>
  <si>
    <t>Egil Naustvik</t>
  </si>
  <si>
    <t>FS</t>
  </si>
  <si>
    <t>Linjett 33</t>
  </si>
  <si>
    <t>Fragancia</t>
  </si>
  <si>
    <t>Yngve Amundsen</t>
  </si>
  <si>
    <t>X-35 OD</t>
  </si>
  <si>
    <t>Akhillevs-X</t>
  </si>
  <si>
    <t>Aril Spetalen</t>
  </si>
  <si>
    <t>Express</t>
  </si>
  <si>
    <t>Mariatta</t>
  </si>
  <si>
    <t>Stein Thorstensen</t>
  </si>
  <si>
    <t>Rå båt</t>
  </si>
  <si>
    <t>Marius Andersen</t>
  </si>
  <si>
    <t>Farr 30</t>
  </si>
  <si>
    <t>Pakalolo II</t>
  </si>
  <si>
    <t>Espen Sunde</t>
  </si>
  <si>
    <t>Jeanneau 30i</t>
  </si>
  <si>
    <t>Vesla</t>
  </si>
  <si>
    <t>Hans Wang</t>
  </si>
  <si>
    <t>10775/4444</t>
  </si>
  <si>
    <t>X-40</t>
  </si>
  <si>
    <t>Kjappfot</t>
  </si>
  <si>
    <t>Monica Hjelle</t>
  </si>
  <si>
    <t>X-102</t>
  </si>
  <si>
    <t>BLÅTANN</t>
  </si>
  <si>
    <t>Ove A Kvalnes</t>
  </si>
  <si>
    <t>Bavaria 35 match</t>
  </si>
  <si>
    <t>Occasione</t>
  </si>
  <si>
    <t>Jon Vendelboe</t>
  </si>
  <si>
    <t>X-37</t>
  </si>
  <si>
    <t>MetaXa</t>
  </si>
  <si>
    <t>Rune Wahl Nilsson</t>
  </si>
  <si>
    <t>11 MOD</t>
  </si>
  <si>
    <t>Linn II</t>
  </si>
  <si>
    <t>Arild Vikse</t>
  </si>
  <si>
    <t>Olivia</t>
  </si>
  <si>
    <t>Kjell U Sandvig</t>
  </si>
  <si>
    <t>Bærum</t>
  </si>
  <si>
    <t>Arcona 410</t>
  </si>
  <si>
    <t>Stær</t>
  </si>
  <si>
    <t>Aslak Vardund</t>
  </si>
  <si>
    <t>Elan 380</t>
  </si>
  <si>
    <t>Ajda</t>
  </si>
  <si>
    <t>Morten Raugstad</t>
  </si>
  <si>
    <t>Baluba</t>
  </si>
  <si>
    <t>Andreas Abilgaard</t>
  </si>
  <si>
    <t>Elan 310</t>
  </si>
  <si>
    <t>Kårstua</t>
  </si>
  <si>
    <t>Gunnar Gundersen</t>
  </si>
  <si>
    <t>Dehler 36 Jv</t>
  </si>
  <si>
    <t>Wendigo 2</t>
  </si>
  <si>
    <t>Pål Saltvedt</t>
  </si>
  <si>
    <t>Elan 40</t>
  </si>
  <si>
    <t>Jonna</t>
  </si>
  <si>
    <t>Stig Ulfsby</t>
  </si>
  <si>
    <t>Sun Odyssey 35</t>
  </si>
  <si>
    <t>Balsam</t>
  </si>
  <si>
    <t>Mads Grimholt</t>
  </si>
  <si>
    <t>J/92</t>
  </si>
  <si>
    <t>Iggy</t>
  </si>
  <si>
    <t>Magnus Jensen</t>
  </si>
  <si>
    <t>nn</t>
  </si>
  <si>
    <t>dnf</t>
  </si>
  <si>
    <t>Benedicte Angell</t>
  </si>
  <si>
    <t xml:space="preserve">Maxi fenix </t>
  </si>
  <si>
    <t>Salt</t>
  </si>
  <si>
    <t>Per Chr. Andresen</t>
  </si>
  <si>
    <t>Dehler 34</t>
  </si>
  <si>
    <t>Bellini</t>
  </si>
  <si>
    <t>Poengsammendrag</t>
  </si>
  <si>
    <t>Poengsammendrag uten strykninger</t>
  </si>
  <si>
    <t>Poengsammendrag de 8 beste resultatene</t>
  </si>
  <si>
    <t>Pl.</t>
  </si>
  <si>
    <t>Startklasse</t>
  </si>
  <si>
    <t>09.05.</t>
  </si>
  <si>
    <t>15.05.</t>
  </si>
  <si>
    <t>23.05.</t>
  </si>
  <si>
    <t>30.05.</t>
  </si>
  <si>
    <t>06.06</t>
  </si>
  <si>
    <t>13.06.</t>
  </si>
  <si>
    <t>20.06.</t>
  </si>
  <si>
    <t>27.06.</t>
  </si>
  <si>
    <t>08.08.</t>
  </si>
  <si>
    <t>15.08.</t>
  </si>
  <si>
    <t>22.08.</t>
  </si>
  <si>
    <t>29.08.</t>
  </si>
  <si>
    <t>05.09.</t>
  </si>
  <si>
    <t>12.09.</t>
  </si>
  <si>
    <t>19.09.</t>
  </si>
  <si>
    <t>26.09.</t>
  </si>
  <si>
    <t>Sum</t>
  </si>
  <si>
    <t>18:00</t>
  </si>
  <si>
    <t>18:10</t>
  </si>
  <si>
    <t>Iver Iversen</t>
  </si>
  <si>
    <t>Grand Soleil 42 R</t>
  </si>
  <si>
    <t>Tango II</t>
  </si>
  <si>
    <t>Sturla Falck</t>
  </si>
  <si>
    <t>ELO</t>
  </si>
  <si>
    <t>Guri Kjæserud</t>
  </si>
  <si>
    <t>Oslo SF</t>
  </si>
  <si>
    <t>Humla</t>
  </si>
  <si>
    <t>Christian Stensholt</t>
  </si>
  <si>
    <t>Pogo 8,50</t>
  </si>
  <si>
    <t>Vindtora</t>
  </si>
  <si>
    <t>Jonas Smitt-Amundsen</t>
  </si>
  <si>
    <t xml:space="preserve"> First 31.7 LR</t>
  </si>
  <si>
    <t>BILBO</t>
  </si>
  <si>
    <t>Andreas Haug</t>
  </si>
  <si>
    <t>Archambault A35</t>
  </si>
  <si>
    <t>Flaks</t>
  </si>
  <si>
    <t>Caroline Grimsgaard</t>
  </si>
  <si>
    <t>First 31.7</t>
  </si>
  <si>
    <t>ZIGGY</t>
  </si>
  <si>
    <t>Andreas Tinglum</t>
  </si>
  <si>
    <t>FIGARO 2</t>
  </si>
  <si>
    <t>Tetraktys</t>
  </si>
  <si>
    <t>Cecilia Stokkeland</t>
  </si>
  <si>
    <t>J/109</t>
  </si>
  <si>
    <t>JJ Flash</t>
  </si>
  <si>
    <t>Reidar Hauge</t>
  </si>
  <si>
    <t>CB 365</t>
  </si>
  <si>
    <t>Chica</t>
  </si>
  <si>
    <t>Geir Ilsaas</t>
  </si>
  <si>
    <t>Sun Odyssey 349</t>
  </si>
  <si>
    <t>Sammade</t>
  </si>
  <si>
    <t>Ingrid Fladmark</t>
  </si>
  <si>
    <t>Albin Nova</t>
  </si>
  <si>
    <t>Fryd V</t>
  </si>
  <si>
    <t>Jon Sverre Høiden</t>
  </si>
  <si>
    <t>Sinergia 40</t>
  </si>
  <si>
    <t>Sons of Hurricanes</t>
  </si>
  <si>
    <t>Petter Frode Amland</t>
  </si>
  <si>
    <t>Elan 37 dyp kjøl</t>
  </si>
  <si>
    <t>Tidig 3</t>
  </si>
  <si>
    <t>Jon Holm</t>
  </si>
  <si>
    <t>Jubel</t>
  </si>
  <si>
    <t>Karine Røstad</t>
  </si>
  <si>
    <t>IMX45</t>
  </si>
  <si>
    <t>Philoxenia</t>
  </si>
  <si>
    <t xml:space="preserve">*Startbåt , markert med rødt, får tildelt snittet av de 5 beste resultatene innenfor den serien (vår eller høst) de er startbåt </t>
  </si>
  <si>
    <t>Deltakelse med spinnaker - Poengsammendrag</t>
  </si>
  <si>
    <t>Egen premiering for deltaker med spinnaker :)</t>
  </si>
  <si>
    <t>16.05.</t>
  </si>
  <si>
    <t>Nils Parnemann(2)</t>
  </si>
  <si>
    <t>BB 13.5</t>
  </si>
  <si>
    <t>Husar-slettens Bertha</t>
  </si>
  <si>
    <t>Terje Johannesen</t>
  </si>
  <si>
    <t>Dufour 34</t>
  </si>
  <si>
    <t>Ifnot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</si>
</sst>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8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9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rgb="FFFFFF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rgb="FFC7A1E3"/>
        <bgColor rgb="FFFFFFFF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5" fillId="0" borderId="0" applyNumberFormat="0" applyFill="0" applyBorder="0" applyAlignment="0" applyProtection="0"/>
    <xf numFmtId="0" fontId="17" fillId="0" borderId="0"/>
  </cellStyleXfs>
  <cellXfs count="289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46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13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46" fontId="12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7" borderId="15" xfId="0" applyNumberFormat="1" applyFont="1" applyFill="1" applyBorder="1" applyAlignment="1">
      <alignment vertical="center" wrapText="1"/>
    </xf>
    <xf numFmtId="164" fontId="8" fillId="8" borderId="15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46" fontId="8" fillId="9" borderId="18" xfId="0" applyNumberFormat="1" applyFont="1" applyFill="1" applyBorder="1" applyAlignment="1">
      <alignment horizontal="center" vertical="center" wrapText="1"/>
    </xf>
    <xf numFmtId="21" fontId="5" fillId="0" borderId="21" xfId="0" applyNumberFormat="1" applyFont="1" applyBorder="1" applyAlignment="1">
      <alignment horizontal="center" wrapText="1"/>
    </xf>
    <xf numFmtId="164" fontId="5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0" fontId="9" fillId="3" borderId="18" xfId="0" applyFont="1" applyFill="1" applyBorder="1"/>
    <xf numFmtId="164" fontId="8" fillId="6" borderId="20" xfId="0" applyNumberFormat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/>
    </xf>
    <xf numFmtId="164" fontId="8" fillId="6" borderId="22" xfId="0" applyNumberFormat="1" applyFont="1" applyFill="1" applyBorder="1" applyAlignment="1">
      <alignment horizontal="center"/>
    </xf>
    <xf numFmtId="164" fontId="8" fillId="7" borderId="22" xfId="0" applyNumberFormat="1" applyFont="1" applyFill="1" applyBorder="1" applyAlignment="1">
      <alignment horizontal="center"/>
    </xf>
    <xf numFmtId="164" fontId="8" fillId="8" borderId="22" xfId="0" applyNumberFormat="1" applyFont="1" applyFill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19" xfId="0" applyBorder="1"/>
    <xf numFmtId="164" fontId="8" fillId="10" borderId="20" xfId="1" applyNumberFormat="1" applyFont="1" applyFill="1" applyBorder="1" applyAlignment="1">
      <alignment horizontal="center"/>
    </xf>
    <xf numFmtId="164" fontId="8" fillId="10" borderId="15" xfId="1" applyNumberFormat="1" applyFont="1" applyFill="1" applyBorder="1" applyAlignment="1">
      <alignment horizontal="center"/>
    </xf>
    <xf numFmtId="164" fontId="8" fillId="10" borderId="22" xfId="1" applyNumberFormat="1" applyFont="1" applyFill="1" applyBorder="1" applyAlignment="1">
      <alignment horizontal="center"/>
    </xf>
    <xf numFmtId="164" fontId="8" fillId="11" borderId="22" xfId="1" applyNumberFormat="1" applyFont="1" applyFill="1" applyBorder="1" applyAlignment="1">
      <alignment horizontal="center"/>
    </xf>
    <xf numFmtId="164" fontId="8" fillId="12" borderId="22" xfId="1" applyNumberFormat="1" applyFont="1" applyFill="1" applyBorder="1" applyAlignment="1">
      <alignment horizontal="center"/>
    </xf>
    <xf numFmtId="164" fontId="8" fillId="13" borderId="22" xfId="1" applyNumberFormat="1" applyFont="1" applyFill="1" applyBorder="1" applyAlignment="1">
      <alignment horizontal="center"/>
    </xf>
    <xf numFmtId="0" fontId="8" fillId="0" borderId="18" xfId="1" applyFont="1" applyBorder="1" applyAlignment="1">
      <alignment horizontal="left"/>
    </xf>
    <xf numFmtId="0" fontId="8" fillId="0" borderId="19" xfId="1" applyFont="1" applyBorder="1"/>
    <xf numFmtId="0" fontId="8" fillId="0" borderId="20" xfId="1" applyFont="1" applyBorder="1" applyAlignment="1">
      <alignment horizontal="center"/>
    </xf>
    <xf numFmtId="0" fontId="8" fillId="0" borderId="19" xfId="1" applyFont="1" applyBorder="1" applyAlignment="1">
      <alignment horizontal="right"/>
    </xf>
    <xf numFmtId="0" fontId="8" fillId="2" borderId="19" xfId="1" applyFont="1" applyFill="1" applyBorder="1" applyAlignment="1">
      <alignment horizontal="left"/>
    </xf>
    <xf numFmtId="0" fontId="8" fillId="2" borderId="18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164" fontId="5" fillId="2" borderId="18" xfId="1" applyNumberFormat="1" applyFill="1" applyBorder="1"/>
    <xf numFmtId="46" fontId="5" fillId="2" borderId="19" xfId="1" applyNumberFormat="1" applyFill="1" applyBorder="1" applyAlignment="1">
      <alignment horizontal="center"/>
    </xf>
    <xf numFmtId="2" fontId="8" fillId="2" borderId="18" xfId="1" applyNumberFormat="1" applyFont="1" applyFill="1" applyBorder="1" applyAlignment="1">
      <alignment horizontal="center"/>
    </xf>
    <xf numFmtId="0" fontId="9" fillId="3" borderId="18" xfId="1" applyFont="1" applyFill="1" applyBorder="1"/>
    <xf numFmtId="164" fontId="8" fillId="6" borderId="20" xfId="1" applyNumberFormat="1" applyFont="1" applyFill="1" applyBorder="1" applyAlignment="1">
      <alignment horizontal="center"/>
    </xf>
    <xf numFmtId="164" fontId="8" fillId="6" borderId="22" xfId="1" applyNumberFormat="1" applyFont="1" applyFill="1" applyBorder="1" applyAlignment="1">
      <alignment horizontal="center"/>
    </xf>
    <xf numFmtId="164" fontId="8" fillId="7" borderId="22" xfId="1" applyNumberFormat="1" applyFont="1" applyFill="1" applyBorder="1" applyAlignment="1">
      <alignment horizontal="center"/>
    </xf>
    <xf numFmtId="164" fontId="8" fillId="8" borderId="22" xfId="1" applyNumberFormat="1" applyFont="1" applyFill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8" fillId="0" borderId="22" xfId="1" applyNumberFormat="1" applyFont="1" applyBorder="1" applyAlignment="1">
      <alignment horizontal="center"/>
    </xf>
    <xf numFmtId="164" fontId="5" fillId="0" borderId="23" xfId="1" applyNumberFormat="1" applyBorder="1" applyAlignment="1">
      <alignment horizontal="center"/>
    </xf>
    <xf numFmtId="164" fontId="5" fillId="0" borderId="20" xfId="1" applyNumberFormat="1" applyBorder="1" applyAlignment="1">
      <alignment horizontal="center"/>
    </xf>
    <xf numFmtId="164" fontId="5" fillId="0" borderId="22" xfId="1" applyNumberForma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center"/>
    </xf>
    <xf numFmtId="0" fontId="9" fillId="3" borderId="18" xfId="0" applyFont="1" applyFill="1" applyBorder="1" applyAlignment="1">
      <alignment horizontal="right"/>
    </xf>
    <xf numFmtId="164" fontId="8" fillId="11" borderId="20" xfId="0" applyNumberFormat="1" applyFont="1" applyFill="1" applyBorder="1" applyAlignment="1">
      <alignment horizontal="center"/>
    </xf>
    <xf numFmtId="164" fontId="8" fillId="14" borderId="22" xfId="0" applyNumberFormat="1" applyFont="1" applyFill="1" applyBorder="1" applyAlignment="1">
      <alignment horizontal="center"/>
    </xf>
    <xf numFmtId="164" fontId="8" fillId="15" borderId="22" xfId="0" applyNumberFormat="1" applyFont="1" applyFill="1" applyBorder="1" applyAlignment="1">
      <alignment horizontal="center"/>
    </xf>
    <xf numFmtId="164" fontId="8" fillId="16" borderId="22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46" fontId="8" fillId="17" borderId="18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1" fontId="9" fillId="5" borderId="10" xfId="0" applyNumberFormat="1" applyFont="1" applyFill="1" applyBorder="1" applyAlignment="1">
      <alignment horizontal="right" vertical="center" wrapText="1"/>
    </xf>
    <xf numFmtId="164" fontId="8" fillId="13" borderId="15" xfId="1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2" borderId="19" xfId="0" applyFont="1" applyFill="1" applyBorder="1" applyAlignment="1">
      <alignment horizontal="center"/>
    </xf>
    <xf numFmtId="164" fontId="8" fillId="10" borderId="20" xfId="0" applyNumberFormat="1" applyFont="1" applyFill="1" applyBorder="1" applyAlignment="1">
      <alignment horizontal="center"/>
    </xf>
    <xf numFmtId="164" fontId="8" fillId="10" borderId="15" xfId="0" applyNumberFormat="1" applyFont="1" applyFill="1" applyBorder="1" applyAlignment="1">
      <alignment horizontal="center"/>
    </xf>
    <xf numFmtId="164" fontId="8" fillId="18" borderId="22" xfId="0" applyNumberFormat="1" applyFont="1" applyFill="1" applyBorder="1" applyAlignment="1">
      <alignment horizontal="center"/>
    </xf>
    <xf numFmtId="164" fontId="8" fillId="10" borderId="22" xfId="0" applyNumberFormat="1" applyFont="1" applyFill="1" applyBorder="1" applyAlignment="1">
      <alignment horizontal="center"/>
    </xf>
    <xf numFmtId="164" fontId="8" fillId="19" borderId="22" xfId="0" applyNumberFormat="1" applyFont="1" applyFill="1" applyBorder="1" applyAlignment="1">
      <alignment horizontal="center"/>
    </xf>
    <xf numFmtId="164" fontId="8" fillId="20" borderId="22" xfId="0" applyNumberFormat="1" applyFont="1" applyFill="1" applyBorder="1" applyAlignment="1">
      <alignment horizontal="center"/>
    </xf>
    <xf numFmtId="164" fontId="8" fillId="12" borderId="15" xfId="1" applyNumberFormat="1" applyFont="1" applyFill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0" fontId="17" fillId="0" borderId="10" xfId="0" applyFont="1" applyBorder="1"/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1" fontId="5" fillId="0" borderId="21" xfId="0" applyNumberFormat="1" applyFont="1" applyBorder="1" applyAlignment="1">
      <alignment horizontal="center" vertical="center" wrapText="1"/>
    </xf>
    <xf numFmtId="0" fontId="9" fillId="3" borderId="10" xfId="0" applyFont="1" applyFill="1" applyBorder="1"/>
    <xf numFmtId="164" fontId="8" fillId="6" borderId="22" xfId="0" applyNumberFormat="1" applyFont="1" applyFill="1" applyBorder="1" applyAlignment="1">
      <alignment horizontal="center" wrapText="1"/>
    </xf>
    <xf numFmtId="164" fontId="8" fillId="14" borderId="2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right" vertical="center"/>
    </xf>
    <xf numFmtId="46" fontId="8" fillId="2" borderId="19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4" fontId="8" fillId="6" borderId="20" xfId="0" applyNumberFormat="1" applyFont="1" applyFill="1" applyBorder="1" applyAlignment="1">
      <alignment horizontal="center" vertical="center" wrapText="1"/>
    </xf>
    <xf numFmtId="164" fontId="8" fillId="6" borderId="22" xfId="0" applyNumberFormat="1" applyFont="1" applyFill="1" applyBorder="1" applyAlignment="1">
      <alignment horizontal="center" vertical="center" wrapText="1"/>
    </xf>
    <xf numFmtId="164" fontId="8" fillId="7" borderId="22" xfId="0" applyNumberFormat="1" applyFont="1" applyFill="1" applyBorder="1" applyAlignment="1">
      <alignment horizontal="center" vertical="center" wrapText="1"/>
    </xf>
    <xf numFmtId="164" fontId="8" fillId="8" borderId="22" xfId="0" applyNumberFormat="1" applyFont="1" applyFill="1" applyBorder="1" applyAlignment="1">
      <alignment horizontal="center" vertical="center" wrapText="1"/>
    </xf>
    <xf numFmtId="164" fontId="8" fillId="8" borderId="23" xfId="0" applyNumberFormat="1" applyFont="1" applyFill="1" applyBorder="1" applyAlignment="1">
      <alignment horizontal="center" vertical="center" wrapText="1"/>
    </xf>
    <xf numFmtId="0" fontId="17" fillId="0" borderId="18" xfId="0" applyFont="1" applyBorder="1"/>
    <xf numFmtId="164" fontId="8" fillId="0" borderId="11" xfId="0" applyNumberFormat="1" applyFont="1" applyBorder="1" applyAlignment="1">
      <alignment horizontal="center"/>
    </xf>
    <xf numFmtId="1" fontId="9" fillId="5" borderId="18" xfId="0" applyNumberFormat="1" applyFont="1" applyFill="1" applyBorder="1" applyAlignment="1">
      <alignment horizontal="right" vertical="center" wrapText="1"/>
    </xf>
    <xf numFmtId="0" fontId="5" fillId="0" borderId="19" xfId="0" applyFont="1" applyBorder="1"/>
    <xf numFmtId="0" fontId="17" fillId="0" borderId="19" xfId="0" applyFont="1" applyBorder="1"/>
    <xf numFmtId="0" fontId="8" fillId="0" borderId="19" xfId="0" applyFont="1" applyBorder="1" applyAlignment="1">
      <alignment horizontal="left" vertical="center"/>
    </xf>
    <xf numFmtId="164" fontId="8" fillId="21" borderId="20" xfId="0" applyNumberFormat="1" applyFont="1" applyFill="1" applyBorder="1" applyAlignment="1">
      <alignment horizontal="center"/>
    </xf>
    <xf numFmtId="164" fontId="8" fillId="21" borderId="22" xfId="1" applyNumberFormat="1" applyFont="1" applyFill="1" applyBorder="1" applyAlignment="1">
      <alignment horizontal="center"/>
    </xf>
    <xf numFmtId="164" fontId="8" fillId="22" borderId="22" xfId="0" applyNumberFormat="1" applyFont="1" applyFill="1" applyBorder="1" applyAlignment="1">
      <alignment horizontal="center"/>
    </xf>
    <xf numFmtId="46" fontId="8" fillId="0" borderId="21" xfId="0" applyNumberFormat="1" applyFont="1" applyBorder="1" applyAlignment="1">
      <alignment horizont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/>
    <xf numFmtId="0" fontId="8" fillId="0" borderId="14" xfId="1" applyFont="1" applyBorder="1" applyAlignment="1">
      <alignment horizontal="center"/>
    </xf>
    <xf numFmtId="0" fontId="8" fillId="0" borderId="11" xfId="1" applyFont="1" applyBorder="1" applyAlignment="1">
      <alignment horizontal="right"/>
    </xf>
    <xf numFmtId="0" fontId="8" fillId="2" borderId="11" xfId="1" applyFont="1" applyFill="1" applyBorder="1" applyAlignment="1">
      <alignment horizontal="left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164" fontId="5" fillId="2" borderId="10" xfId="1" applyNumberFormat="1" applyFill="1" applyBorder="1"/>
    <xf numFmtId="2" fontId="8" fillId="2" borderId="10" xfId="1" applyNumberFormat="1" applyFont="1" applyFill="1" applyBorder="1" applyAlignment="1">
      <alignment horizontal="center"/>
    </xf>
    <xf numFmtId="0" fontId="9" fillId="3" borderId="10" xfId="1" applyFont="1" applyFill="1" applyBorder="1"/>
    <xf numFmtId="164" fontId="8" fillId="6" borderId="14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7" borderId="15" xfId="1" applyNumberFormat="1" applyFont="1" applyFill="1" applyBorder="1" applyAlignment="1">
      <alignment horizontal="center"/>
    </xf>
    <xf numFmtId="164" fontId="8" fillId="8" borderId="15" xfId="1" applyNumberFormat="1" applyFont="1" applyFill="1" applyBorder="1" applyAlignment="1">
      <alignment horizontal="center"/>
    </xf>
    <xf numFmtId="0" fontId="8" fillId="0" borderId="10" xfId="0" applyFont="1" applyBorder="1"/>
    <xf numFmtId="164" fontId="5" fillId="2" borderId="10" xfId="0" applyNumberFormat="1" applyFont="1" applyFill="1" applyBorder="1"/>
    <xf numFmtId="164" fontId="8" fillId="6" borderId="14" xfId="0" applyNumberFormat="1" applyFont="1" applyFill="1" applyBorder="1" applyAlignment="1">
      <alignment horizontal="center" wrapText="1"/>
    </xf>
    <xf numFmtId="164" fontId="8" fillId="6" borderId="15" xfId="0" applyNumberFormat="1" applyFont="1" applyFill="1" applyBorder="1" applyAlignment="1">
      <alignment horizontal="center" wrapText="1"/>
    </xf>
    <xf numFmtId="164" fontId="8" fillId="7" borderId="15" xfId="0" applyNumberFormat="1" applyFont="1" applyFill="1" applyBorder="1" applyAlignment="1">
      <alignment horizontal="center"/>
    </xf>
    <xf numFmtId="164" fontId="8" fillId="19" borderId="15" xfId="0" applyNumberFormat="1" applyFont="1" applyFill="1" applyBorder="1" applyAlignment="1">
      <alignment horizontal="center"/>
    </xf>
    <xf numFmtId="164" fontId="8" fillId="20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2" borderId="0" xfId="3" applyFont="1" applyFill="1" applyAlignment="1">
      <alignment horizontal="left"/>
    </xf>
    <xf numFmtId="0" fontId="19" fillId="2" borderId="0" xfId="3" applyFont="1" applyFill="1"/>
    <xf numFmtId="2" fontId="19" fillId="2" borderId="0" xfId="3" applyNumberFormat="1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2" fontId="20" fillId="0" borderId="0" xfId="3" applyNumberFormat="1" applyFont="1"/>
    <xf numFmtId="0" fontId="21" fillId="0" borderId="0" xfId="3" applyFont="1"/>
    <xf numFmtId="0" fontId="22" fillId="0" borderId="0" xfId="3" applyFont="1"/>
    <xf numFmtId="0" fontId="19" fillId="0" borderId="0" xfId="3" applyFont="1"/>
    <xf numFmtId="0" fontId="17" fillId="0" borderId="0" xfId="3"/>
    <xf numFmtId="0" fontId="12" fillId="2" borderId="0" xfId="3" applyFont="1" applyFill="1" applyAlignment="1">
      <alignment horizontal="left"/>
    </xf>
    <xf numFmtId="16" fontId="12" fillId="2" borderId="0" xfId="3" applyNumberFormat="1" applyFont="1" applyFill="1" applyAlignment="1">
      <alignment horizontal="right"/>
    </xf>
    <xf numFmtId="0" fontId="8" fillId="2" borderId="0" xfId="3" applyFont="1" applyFill="1"/>
    <xf numFmtId="2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2" fontId="8" fillId="0" borderId="0" xfId="3" applyNumberFormat="1" applyFont="1"/>
    <xf numFmtId="0" fontId="5" fillId="0" borderId="0" xfId="3" applyFont="1"/>
    <xf numFmtId="0" fontId="23" fillId="0" borderId="0" xfId="3" applyFont="1"/>
    <xf numFmtId="0" fontId="24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12" fillId="0" borderId="24" xfId="3" applyFont="1" applyBorder="1"/>
    <xf numFmtId="16" fontId="12" fillId="0" borderId="24" xfId="3" applyNumberFormat="1" applyFont="1" applyBorder="1" applyAlignment="1">
      <alignment horizontal="center"/>
    </xf>
    <xf numFmtId="16" fontId="12" fillId="0" borderId="24" xfId="3" quotePrefix="1" applyNumberFormat="1" applyFont="1" applyBorder="1" applyAlignment="1">
      <alignment horizontal="center"/>
    </xf>
    <xf numFmtId="16" fontId="12" fillId="23" borderId="24" xfId="3" applyNumberFormat="1" applyFont="1" applyFill="1" applyBorder="1" applyAlignment="1">
      <alignment horizontal="center"/>
    </xf>
    <xf numFmtId="0" fontId="12" fillId="2" borderId="24" xfId="3" applyFont="1" applyFill="1" applyBorder="1" applyAlignment="1">
      <alignment horizontal="center"/>
    </xf>
    <xf numFmtId="0" fontId="12" fillId="0" borderId="24" xfId="3" applyFont="1" applyBorder="1" applyAlignment="1">
      <alignment horizontal="center"/>
    </xf>
    <xf numFmtId="0" fontId="25" fillId="0" borderId="24" xfId="3" applyFont="1" applyBorder="1" applyAlignment="1">
      <alignment horizontal="center"/>
    </xf>
    <xf numFmtId="0" fontId="25" fillId="0" borderId="24" xfId="3" applyFont="1" applyBorder="1" applyAlignment="1">
      <alignment horizontal="right"/>
    </xf>
    <xf numFmtId="0" fontId="12" fillId="0" borderId="0" xfId="3" applyFont="1"/>
    <xf numFmtId="14" fontId="12" fillId="0" borderId="24" xfId="3" applyNumberFormat="1" applyFont="1" applyBorder="1" applyAlignment="1">
      <alignment horizontal="center"/>
    </xf>
    <xf numFmtId="0" fontId="5" fillId="0" borderId="24" xfId="3" applyFont="1" applyBorder="1"/>
    <xf numFmtId="0" fontId="5" fillId="0" borderId="27" xfId="3" applyFont="1" applyBorder="1"/>
    <xf numFmtId="0" fontId="8" fillId="24" borderId="10" xfId="0" applyFont="1" applyFill="1" applyBorder="1" applyAlignment="1">
      <alignment horizontal="left"/>
    </xf>
    <xf numFmtId="165" fontId="8" fillId="0" borderId="18" xfId="0" applyNumberFormat="1" applyFont="1" applyBorder="1" applyAlignment="1">
      <alignment horizontal="center" vertical="center" wrapText="1"/>
    </xf>
    <xf numFmtId="2" fontId="8" fillId="2" borderId="24" xfId="3" applyNumberFormat="1" applyFont="1" applyFill="1" applyBorder="1" applyAlignment="1">
      <alignment horizontal="center"/>
    </xf>
    <xf numFmtId="2" fontId="26" fillId="2" borderId="24" xfId="3" applyNumberFormat="1" applyFont="1" applyFill="1" applyBorder="1" applyAlignment="1">
      <alignment horizontal="center"/>
    </xf>
    <xf numFmtId="2" fontId="8" fillId="13" borderId="24" xfId="3" applyNumberFormat="1" applyFont="1" applyFill="1" applyBorder="1" applyAlignment="1">
      <alignment horizontal="center"/>
    </xf>
    <xf numFmtId="2" fontId="27" fillId="2" borderId="24" xfId="3" applyNumberFormat="1" applyFont="1" applyFill="1" applyBorder="1" applyAlignment="1">
      <alignment horizontal="center"/>
    </xf>
    <xf numFmtId="2" fontId="5" fillId="0" borderId="24" xfId="3" applyNumberFormat="1" applyFont="1" applyBorder="1"/>
    <xf numFmtId="2" fontId="5" fillId="0" borderId="25" xfId="3" applyNumberFormat="1" applyFont="1" applyBorder="1"/>
    <xf numFmtId="2" fontId="25" fillId="0" borderId="24" xfId="3" applyNumberFormat="1" applyFont="1" applyBorder="1"/>
    <xf numFmtId="0" fontId="8" fillId="24" borderId="18" xfId="0" applyFont="1" applyFill="1" applyBorder="1" applyAlignment="1">
      <alignment horizontal="left"/>
    </xf>
    <xf numFmtId="0" fontId="8" fillId="25" borderId="10" xfId="0" applyFont="1" applyFill="1" applyBorder="1" applyAlignment="1">
      <alignment horizontal="left"/>
    </xf>
    <xf numFmtId="0" fontId="8" fillId="25" borderId="18" xfId="0" applyFont="1" applyFill="1" applyBorder="1" applyAlignment="1">
      <alignment horizontal="left"/>
    </xf>
    <xf numFmtId="0" fontId="8" fillId="25" borderId="18" xfId="0" applyFont="1" applyFill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wrapText="1"/>
    </xf>
    <xf numFmtId="2" fontId="8" fillId="9" borderId="24" xfId="3" applyNumberFormat="1" applyFont="1" applyFill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left" wrapText="1"/>
    </xf>
    <xf numFmtId="0" fontId="8" fillId="0" borderId="28" xfId="0" applyFont="1" applyBorder="1" applyAlignment="1">
      <alignment horizontal="left"/>
    </xf>
    <xf numFmtId="0" fontId="8" fillId="0" borderId="19" xfId="1" applyFont="1" applyBorder="1" applyAlignment="1">
      <alignment horizontal="left"/>
    </xf>
    <xf numFmtId="165" fontId="8" fillId="2" borderId="18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2" fontId="25" fillId="0" borderId="31" xfId="3" applyNumberFormat="1" applyFont="1" applyBorder="1"/>
    <xf numFmtId="0" fontId="8" fillId="0" borderId="11" xfId="1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28" xfId="0" applyFont="1" applyBorder="1" applyAlignment="1">
      <alignment horizontal="right"/>
    </xf>
    <xf numFmtId="0" fontId="8" fillId="0" borderId="0" xfId="1" applyFont="1" applyAlignment="1">
      <alignment horizontal="left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5" xfId="3" applyFont="1" applyBorder="1" applyAlignment="1">
      <alignment horizontal="center"/>
    </xf>
    <xf numFmtId="0" fontId="12" fillId="0" borderId="26" xfId="3" applyFont="1" applyBorder="1" applyAlignment="1">
      <alignment horizontal="center"/>
    </xf>
  </cellXfs>
  <cellStyles count="4">
    <cellStyle name="Hyperkobling 2" xfId="2" xr:uid="{88E3A8A1-28E5-4B55-A6EB-7C3F1C94A6ED}"/>
    <cellStyle name="Normal" xfId="0" builtinId="0"/>
    <cellStyle name="Normal 2" xfId="1" xr:uid="{EF3DE0A0-3F68-4CA6-A652-815CA933B0DA}"/>
    <cellStyle name="Normal 3" xfId="3" xr:uid="{DFA63AE6-35E5-4664-80B6-3DD932BA8C92}"/>
  </cellStyles>
  <dxfs count="4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CF4075D4-F4BE-46EC-8146-166662DB00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7C1E822B-2F0E-49E7-9D64-2F62E8386C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A17D79A1-65C3-4232-9FA2-A5DD96B658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74D5FA14-41A2-4D56-99E9-21AECA44C1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BC8350F4-27BB-4059-A820-566C7AA96E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65A5EB2D-E618-431E-902A-1AAC74B2EE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DB21CF6-D0EE-4AD6-B088-4A43143112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15142753-7ABF-4263-8A35-03570B0CAE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2EBD1CDC-74B3-403B-9482-461698631B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988B7736-F4E4-4996-A7F8-5BE4B135FB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BCDC1B8E-5053-48C7-9979-B60C2E9566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20BA6B1-98EF-4A58-9316-40A62065AE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0F5FA3A2-23E5-4587-8A4F-2D6ADA5F27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55A30288-1153-43D6-8C55-B7BFEDF5D4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1E43A95D-25AC-4CF4-92E0-983901974D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2D0847DF-B2DF-4B81-B227-5B39494EEC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6AB8B999-8009-47A6-913D-AB8CDCC9AE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C4584C3C-5A41-4D0A-9F39-D94D5BD1E0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F8B7207-5231-464E-A117-EDB7B7FC63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6CAABE73-8A3F-4A1D-8FA1-167C45311A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B61E2EE2-0646-42BC-BDFA-4F3B83A5E7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6AC0F524-4481-4605-A997-D296708A51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56CFF553-6BAD-4CA0-A000-83A01CC1C1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31593336-49AA-4527-B1D6-1B8795D36D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CA6B1F2E-AC85-4A38-8614-29ABDB4859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A49DDC8B-CF52-4044-9BEB-AB468A8477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583EF0B2-B460-4BB7-AF46-AFC107B959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DB56745E-5ECE-48EF-A936-7DA6B5D00C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EC698E79-C349-400C-96E0-8D37A37911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1B6CA086-4F08-46A9-B479-9A263B9CB1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BA03C146-D015-4110-9E4D-EF167FB882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85EF8BDB-90BA-4173-ACA2-C493BD8CE4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98CEE2B4-1797-430E-B4E4-177136C4B6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0ED38F15-F1F3-43EF-AD98-4E5A71F45F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9202486D-CB3F-443A-8665-D0A428EE9E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F2E4F128-8A0A-428F-9A27-5E3930BC29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32E39393-CD5C-4618-8FCE-6A6A651580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0C4C687C-AE55-4A11-82CA-F1BE4E847E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08F5648D-CCE3-4D5C-9772-46B3BB6E5B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122C06AD-C746-4576-AB0D-34551F0BA8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E305B74C-2B0A-4413-B526-42F608CC8E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78D23D5F-2BA0-43C1-9BA7-2993510171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D21A2CB9-C72B-4B24-A44B-32C041A710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C7549FE9-C7B8-4618-9533-1E41B07640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8E143561-D34D-48A5-812E-24C372D353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E012FDD6-859B-484B-B09D-B785695AD2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BA8E79A8-B95F-407C-9BD2-5167A2A910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411516FA-CE76-4115-B1BE-28C70333A4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7DF3B7EA-2E86-48CD-A928-0C2015F3F4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0B1EFFED-DE38-4AA0-9791-F01F0032F7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756BB930-5E95-448D-A546-2A56D4442B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31480B92-8A4F-40DC-88DC-479F911FE9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7051CB7D-3167-4199-B883-57A68451BD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35363BE8-479F-4CAE-A2CF-AAE98C5640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108925C7-9C11-48E3-8763-F76106F2C3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FE9A2C89-5B30-4C21-A5E0-5B27F07374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A865FD50-D270-4819-AB33-B9D7D416D0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D3C85508-1641-40DC-9EB5-9696CC6A2A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6FDABC1A-04EF-453D-B132-B2C5D4A2AE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8F259F72-3308-4B68-9D3E-40CD42A88F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20E0F306-2F10-4137-8E02-B1CECCD902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3C56D490-97F5-46CD-B008-E7A6174637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D5AFD04C-9AC9-4B45-8E05-AEFCF67FB4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CB14E655-39A0-403F-A89F-D97508B0E8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E6D241C1-EDEC-4C45-9295-8F3F8FC2C3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9AB79959-20C4-44B0-9C39-67C1A680A6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E377AB0D-5E2C-43FF-9E53-98C8BEC44D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314FAD0F-7B9D-45F4-8EF1-2450ED6224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E848AA2C-D7F3-40AD-8906-F6F5550233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34ED728D-4B8C-4DBD-BC8E-A9709D584D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BD53EFC2-4185-4989-9A2E-771B532E1C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B42D5583-5B06-42E5-A4C1-EC8B3B02BC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29823422-C62D-4C56-8CBE-6AB64F7504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634EAF7F-DD6B-4CB4-9A79-333FA48161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B04D072B-B7BE-438C-9581-94229CD057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85EF6581-D461-4FC9-86FD-7624D419CC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27CBCF5B-C6B5-411F-97B1-F30235152B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7CE0171F-EC87-4526-8982-A4B002EB21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6DFA9A18-9B25-433C-9CF9-B70063E2BB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5A87816C-6776-4DB3-BC8B-E97A24B133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DC0854B1-EF64-4DFE-8D44-D5E63813BE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F4A7AD26-959C-4638-AE44-7BE1AAD311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C9210187-17B2-49E3-83ED-9A221426B3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611B2354-9F56-4168-A2C7-42ECFCCD0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065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b29995718a6a0c7/Ullern%20Seilforening/UllernCupen/MASTER%20UllernCupen%202023_v2.xlsx" TargetMode="External"/><Relationship Id="rId1" Type="http://schemas.openxmlformats.org/officeDocument/2006/relationships/externalLinkPath" Target="/6b29995718a6a0c7/Ullern%20Seilforening/UllernCupen/MASTER%20UllernCupen%202023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iledning"/>
      <sheetName val="Statistikk"/>
      <sheetName val="2022 old"/>
      <sheetName val="2023 Master deltakerliste"/>
      <sheetName val="Sammendrag 2023"/>
      <sheetName val="SpinnakerCup 2023"/>
      <sheetName val="0905"/>
      <sheetName val="1505"/>
      <sheetName val="2305"/>
      <sheetName val="3005"/>
      <sheetName val="0606"/>
      <sheetName val="1306"/>
      <sheetName val="2006"/>
      <sheetName val="2706"/>
      <sheetName val="0808"/>
      <sheetName val="1508"/>
      <sheetName val="2208"/>
      <sheetName val="2908"/>
      <sheetName val="0509"/>
      <sheetName val="1209"/>
      <sheetName val="1909"/>
      <sheetName val="2609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Stein Thorstensen</v>
          </cell>
          <cell r="C6" t="str">
            <v>FS</v>
          </cell>
          <cell r="D6" t="str">
            <v>NOR</v>
          </cell>
          <cell r="E6">
            <v>63</v>
          </cell>
          <cell r="F6" t="str">
            <v>H-båt</v>
          </cell>
          <cell r="G6" t="str">
            <v>Hermine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0.79936342592592602</v>
          </cell>
          <cell r="L6">
            <v>0.9318412889022315</v>
          </cell>
          <cell r="M6">
            <v>4.5998878439444731E-2</v>
          </cell>
          <cell r="N6">
            <v>4.7619047619047616E-2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0.79967592592592596</v>
          </cell>
          <cell r="L7">
            <v>0.9318412889022315</v>
          </cell>
          <cell r="M7">
            <v>4.629007884222662E-2</v>
          </cell>
          <cell r="N7">
            <v>9.5238095238095233E-2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896</v>
          </cell>
          <cell r="F8" t="str">
            <v>Express</v>
          </cell>
          <cell r="G8" t="str">
            <v>Mariatta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0.79820601851851858</v>
          </cell>
          <cell r="L8">
            <v>0.96916799304616552</v>
          </cell>
          <cell r="M8">
            <v>4.6719730220338943E-2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0.79826388888888899</v>
          </cell>
          <cell r="L9">
            <v>0.96916799304616552</v>
          </cell>
          <cell r="M9">
            <v>4.6775816331047673E-2</v>
          </cell>
          <cell r="N9">
            <v>0.19047619047619047</v>
          </cell>
        </row>
        <row r="10">
          <cell r="B10" t="str">
            <v>Siv Christensen</v>
          </cell>
          <cell r="C10" t="str">
            <v>KNS</v>
          </cell>
          <cell r="D10" t="str">
            <v>NOR</v>
          </cell>
          <cell r="E10">
            <v>329</v>
          </cell>
          <cell r="F10" t="str">
            <v>J/80</v>
          </cell>
          <cell r="G10" t="str">
            <v>Baby Boop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0.79525462962962967</v>
          </cell>
          <cell r="L10">
            <v>1.0407702508642851</v>
          </cell>
          <cell r="M10">
            <v>4.7099672232399983E-2</v>
          </cell>
          <cell r="N10">
            <v>0.23809523809523808</v>
          </cell>
        </row>
        <row r="11">
          <cell r="B11" t="str">
            <v>Pål Saltvedt</v>
          </cell>
          <cell r="C11" t="str">
            <v>FS</v>
          </cell>
          <cell r="D11" t="str">
            <v>NOR</v>
          </cell>
          <cell r="E11">
            <v>11733</v>
          </cell>
          <cell r="F11" t="str">
            <v>Elan 40</v>
          </cell>
          <cell r="G11" t="str">
            <v>Jonna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0.79774305555555547</v>
          </cell>
          <cell r="L11">
            <v>1.171649652047257</v>
          </cell>
          <cell r="M11">
            <v>4.7801678512344487E-2</v>
          </cell>
          <cell r="N11">
            <v>0.2857142857142857</v>
          </cell>
        </row>
        <row r="12">
          <cell r="B12" t="str">
            <v>Ove A Kvalnes</v>
          </cell>
          <cell r="C12" t="str">
            <v>USF</v>
          </cell>
          <cell r="D12" t="str">
            <v>NOR</v>
          </cell>
          <cell r="E12">
            <v>14118</v>
          </cell>
          <cell r="F12" t="str">
            <v>Archambault 40RC</v>
          </cell>
          <cell r="G12" t="str">
            <v>Shaka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0.79629629629629628</v>
          </cell>
          <cell r="L12">
            <v>1.2391453110634387</v>
          </cell>
          <cell r="M12">
            <v>4.8762662703885191E-2</v>
          </cell>
          <cell r="N12">
            <v>0.33333333333333331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0.79907407407407405</v>
          </cell>
          <cell r="L13">
            <v>1.1649</v>
          </cell>
          <cell r="M13">
            <v>4.9076805555555429E-2</v>
          </cell>
          <cell r="N13">
            <v>0.38095238095238093</v>
          </cell>
        </row>
        <row r="14">
          <cell r="B14" t="str">
            <v>Egil Naustvik</v>
          </cell>
          <cell r="C14" t="str">
            <v>FS</v>
          </cell>
          <cell r="D14" t="str">
            <v>NOR</v>
          </cell>
          <cell r="E14">
            <v>9727</v>
          </cell>
          <cell r="F14" t="str">
            <v>Linjett 33</v>
          </cell>
          <cell r="G14" t="str">
            <v>Fragancia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0.79571759259259256</v>
          </cell>
          <cell r="L14">
            <v>1.0874999999999999</v>
          </cell>
          <cell r="M14">
            <v>4.9717881944444403E-2</v>
          </cell>
          <cell r="N14">
            <v>0.42857142857142855</v>
          </cell>
        </row>
        <row r="15">
          <cell r="B15" t="str">
            <v>Iver Iversen</v>
          </cell>
          <cell r="C15" t="str">
            <v>USF</v>
          </cell>
          <cell r="D15" t="str">
            <v>NOR</v>
          </cell>
          <cell r="E15">
            <v>11172</v>
          </cell>
          <cell r="F15" t="str">
            <v>Grand Soleil 42 R</v>
          </cell>
          <cell r="G15" t="str">
            <v>Tango II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0.79583333333333339</v>
          </cell>
          <cell r="L15">
            <v>1.2896000000000001</v>
          </cell>
          <cell r="M15">
            <v>5.0151111111111077E-2</v>
          </cell>
          <cell r="N15">
            <v>0.47619047619047616</v>
          </cell>
        </row>
        <row r="16">
          <cell r="B16" t="str">
            <v>Jon Vendelboe</v>
          </cell>
          <cell r="C16" t="str">
            <v>USF</v>
          </cell>
          <cell r="D16" t="str">
            <v>NOR</v>
          </cell>
          <cell r="E16">
            <v>11620</v>
          </cell>
          <cell r="F16" t="str">
            <v>X-37</v>
          </cell>
          <cell r="G16" t="str">
            <v>MetaXa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0.79962962962962969</v>
          </cell>
          <cell r="L16">
            <v>1.1857</v>
          </cell>
          <cell r="M16">
            <v>5.0611824074074045E-2</v>
          </cell>
          <cell r="N16">
            <v>0.52380952380952384</v>
          </cell>
        </row>
        <row r="17">
          <cell r="B17" t="str">
            <v>Hans Wang</v>
          </cell>
          <cell r="C17" t="str">
            <v>USF</v>
          </cell>
          <cell r="D17" t="str">
            <v>NOR</v>
          </cell>
          <cell r="E17" t="str">
            <v>10775/4444</v>
          </cell>
          <cell r="F17" t="str">
            <v>X-40</v>
          </cell>
          <cell r="G17" t="str">
            <v>Kjappfot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0.79675925925925928</v>
          </cell>
          <cell r="L17">
            <v>1.2894000000000001</v>
          </cell>
          <cell r="M17">
            <v>5.1337222222222138E-2</v>
          </cell>
          <cell r="N17">
            <v>0.5714285714285714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0.80023148148148149</v>
          </cell>
          <cell r="L18">
            <v>1.1904999999999999</v>
          </cell>
          <cell r="M18">
            <v>5.1533217592592495E-2</v>
          </cell>
          <cell r="N18">
            <v>0.61904761904761907</v>
          </cell>
        </row>
        <row r="19">
          <cell r="B19" t="str">
            <v>Jonas Smitt-Amundsen</v>
          </cell>
          <cell r="C19" t="str">
            <v>USF</v>
          </cell>
          <cell r="D19" t="str">
            <v>NOR</v>
          </cell>
          <cell r="E19">
            <v>9775</v>
          </cell>
          <cell r="F19" t="str">
            <v xml:space="preserve"> First 31.7 LR</v>
          </cell>
          <cell r="G19" t="str">
            <v>BILBO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0.79776620370370377</v>
          </cell>
          <cell r="L19">
            <v>1.0796510578772514</v>
          </cell>
          <cell r="M19">
            <v>5.1570832359484058E-2</v>
          </cell>
          <cell r="N19">
            <v>0.66666666666666663</v>
          </cell>
        </row>
        <row r="20">
          <cell r="B20" t="str">
            <v>Ingrid Fladmark</v>
          </cell>
          <cell r="C20" t="str">
            <v>FS</v>
          </cell>
          <cell r="D20" t="str">
            <v>NOR</v>
          </cell>
          <cell r="E20">
            <v>3951</v>
          </cell>
          <cell r="F20" t="str">
            <v>Albin Nova</v>
          </cell>
          <cell r="G20" t="str">
            <v>Fryd V</v>
          </cell>
          <cell r="H20" t="str">
            <v>Nei</v>
          </cell>
          <cell r="I20" t="str">
            <v>Ja</v>
          </cell>
          <cell r="J20" t="str">
            <v>18:00</v>
          </cell>
          <cell r="K20">
            <v>0.79710648148148155</v>
          </cell>
          <cell r="L20">
            <v>1.109</v>
          </cell>
          <cell r="M20">
            <v>5.2241087962963041E-2</v>
          </cell>
          <cell r="N20">
            <v>0.7142857142857143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0.79834490740740749</v>
          </cell>
          <cell r="L21">
            <v>1.1174999999999999</v>
          </cell>
          <cell r="M21">
            <v>5.4025434027777867E-2</v>
          </cell>
          <cell r="N21">
            <v>0.76190476190476186</v>
          </cell>
        </row>
        <row r="22">
          <cell r="B22" t="str">
            <v>Arild Vikse</v>
          </cell>
          <cell r="C22" t="str">
            <v>USF</v>
          </cell>
          <cell r="D22" t="str">
            <v>NOR</v>
          </cell>
          <cell r="E22">
            <v>175</v>
          </cell>
          <cell r="F22" t="str">
            <v>11 MOD</v>
          </cell>
          <cell r="G22" t="str">
            <v>Olivia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0.80150462962962965</v>
          </cell>
          <cell r="L22">
            <v>1.2304999999999999</v>
          </cell>
          <cell r="M22">
            <v>5.4831307870370286E-2</v>
          </cell>
          <cell r="N22">
            <v>0.80952380952380953</v>
          </cell>
        </row>
        <row r="23">
          <cell r="B23" t="str">
            <v>Espen Sunde</v>
          </cell>
          <cell r="C23" t="str">
            <v>USF</v>
          </cell>
          <cell r="D23" t="str">
            <v>NOR</v>
          </cell>
          <cell r="E23">
            <v>14069</v>
          </cell>
          <cell r="F23" t="str">
            <v>Jeanneau 30i</v>
          </cell>
          <cell r="G23" t="str">
            <v>Vesla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0.80590277777777775</v>
          </cell>
          <cell r="L23">
            <v>1.0307740001864454</v>
          </cell>
          <cell r="M23">
            <v>5.7623129871533896E-2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0.80299768518518511</v>
          </cell>
          <cell r="L24">
            <v>1.2536</v>
          </cell>
          <cell r="M24">
            <v>5.7732342592592391E-2</v>
          </cell>
          <cell r="N24">
            <v>0.90476190476190477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Nei</v>
          </cell>
          <cell r="I25" t="str">
            <v>Nei</v>
          </cell>
          <cell r="J25" t="str">
            <v>18:00</v>
          </cell>
          <cell r="K25">
            <v>0.80302083333333341</v>
          </cell>
          <cell r="L25">
            <v>1.1104000000000001</v>
          </cell>
          <cell r="M25">
            <v>5.8874333333333417E-2</v>
          </cell>
          <cell r="N25">
            <v>0.95238095238095233</v>
          </cell>
        </row>
        <row r="26">
          <cell r="B26" t="str">
            <v>Geir Ilsaas</v>
          </cell>
          <cell r="C26" t="str">
            <v>USF</v>
          </cell>
          <cell r="D26" t="str">
            <v>NOR</v>
          </cell>
          <cell r="E26">
            <v>15509</v>
          </cell>
          <cell r="F26" t="str">
            <v>Sun Odyssey 349</v>
          </cell>
          <cell r="G26" t="str">
            <v>Sammade</v>
          </cell>
          <cell r="H26" t="str">
            <v>Nei</v>
          </cell>
          <cell r="I26" t="str">
            <v>Ja</v>
          </cell>
          <cell r="J26" t="str">
            <v>18:00</v>
          </cell>
          <cell r="K26">
            <v>0.8027777777777777</v>
          </cell>
          <cell r="L26">
            <v>1.1508</v>
          </cell>
          <cell r="M26">
            <v>6.0736666666666578E-2</v>
          </cell>
          <cell r="N26">
            <v>1</v>
          </cell>
        </row>
        <row r="29">
          <cell r="C29" t="str">
            <v>På grunn av problemer med ankeret for startbåten, like før start, ble det gjort et forsøk på å utsette den første starten med 5 min. Dette ble meddelt over VHF.</v>
          </cell>
        </row>
        <row r="30">
          <cell r="C30" t="str">
            <v xml:space="preserve">Kun 4 båter oppfattet meldingen på VHF, og holdt igjen i starten, resten av feltet startet kl. 18:00, som de antok var riktig. </v>
          </cell>
        </row>
        <row r="31">
          <cell r="C31" t="str">
            <v>Regattakommiteen har, etter Kappseilingsreglene pkt. 62.1 a), gitt følgende godtgjørelse for de fire båtene:</v>
          </cell>
        </row>
        <row r="32">
          <cell r="C32" t="str">
            <v>NOR 329, NOR 15953, og NOR3951 er gitt kompensasjon på 3:30, og NOR22 er gitt kompensasjon på 1:00</v>
          </cell>
        </row>
      </sheetData>
      <sheetData sheetId="7">
        <row r="6">
          <cell r="B6" t="str">
            <v>Pål Saltvedt</v>
          </cell>
          <cell r="C6" t="str">
            <v>FS</v>
          </cell>
          <cell r="D6" t="str">
            <v>NOR</v>
          </cell>
          <cell r="E6">
            <v>11733</v>
          </cell>
          <cell r="F6" t="str">
            <v>Elan 40</v>
          </cell>
          <cell r="G6" t="str">
            <v>Jonna</v>
          </cell>
          <cell r="H6" t="str">
            <v>Ja</v>
          </cell>
          <cell r="I6" t="str">
            <v>Nei</v>
          </cell>
          <cell r="J6" t="str">
            <v>18:10</v>
          </cell>
          <cell r="K6">
            <v>0.79576388888888883</v>
          </cell>
          <cell r="L6">
            <v>1.0489961975130657</v>
          </cell>
          <cell r="M6">
            <v>4.072144961179177E-2</v>
          </cell>
          <cell r="N6">
            <v>0.05</v>
          </cell>
        </row>
        <row r="7">
          <cell r="B7" t="str">
            <v>Jon Sverre Høiden</v>
          </cell>
          <cell r="C7" t="str">
            <v>FS</v>
          </cell>
          <cell r="D7" t="str">
            <v>NOR</v>
          </cell>
          <cell r="E7">
            <v>15666</v>
          </cell>
          <cell r="F7" t="str">
            <v>Sinergia 40</v>
          </cell>
          <cell r="G7" t="str">
            <v>Sons of Hurricanes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0.79178240740740735</v>
          </cell>
          <cell r="L7">
            <v>1.1726000000000001</v>
          </cell>
          <cell r="M7">
            <v>4.0850995370370208E-2</v>
          </cell>
          <cell r="N7">
            <v>0.1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0.79937499999999995</v>
          </cell>
          <cell r="L8">
            <v>0.84005109048204907</v>
          </cell>
          <cell r="M8">
            <v>4.1477522592551129E-2</v>
          </cell>
          <cell r="N8">
            <v>0.15</v>
          </cell>
        </row>
        <row r="9">
          <cell r="B9" t="str">
            <v>Kjell U Sandvig</v>
          </cell>
          <cell r="C9" t="str">
            <v>Bærum</v>
          </cell>
          <cell r="D9" t="str">
            <v>NOR</v>
          </cell>
          <cell r="E9">
            <v>15179</v>
          </cell>
          <cell r="F9" t="str">
            <v>Arcona 410</v>
          </cell>
          <cell r="G9" t="str">
            <v>Stær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0.79473379629629637</v>
          </cell>
          <cell r="L9">
            <v>1.1060407661085743</v>
          </cell>
          <cell r="M9">
            <v>4.1796563672968676E-2</v>
          </cell>
          <cell r="N9">
            <v>0.2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0.79798611111111117</v>
          </cell>
          <cell r="L10">
            <v>1.0387</v>
          </cell>
          <cell r="M10">
            <v>4.2629979166666637E-2</v>
          </cell>
          <cell r="N10">
            <v>0.25</v>
          </cell>
        </row>
        <row r="11">
          <cell r="B11" t="str">
            <v>Ove A Kvalnes</v>
          </cell>
          <cell r="C11" t="str">
            <v>USF</v>
          </cell>
          <cell r="D11" t="str">
            <v>NOR</v>
          </cell>
          <cell r="E11">
            <v>14118</v>
          </cell>
          <cell r="F11" t="str">
            <v>Archambault 40RC</v>
          </cell>
          <cell r="G11" t="str">
            <v>Shaka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0.79552083333333334</v>
          </cell>
          <cell r="L11">
            <v>1.1112741002949851</v>
          </cell>
          <cell r="M11">
            <v>4.2868941855129378E-2</v>
          </cell>
          <cell r="N11">
            <v>0.3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Nei</v>
          </cell>
          <cell r="I12" t="str">
            <v>Nei</v>
          </cell>
          <cell r="J12" t="str">
            <v>18:00</v>
          </cell>
          <cell r="K12">
            <v>0.79811342592592593</v>
          </cell>
          <cell r="L12">
            <v>0.90069999999999995</v>
          </cell>
          <cell r="M12">
            <v>4.3335762731481486E-2</v>
          </cell>
          <cell r="N12">
            <v>0.35</v>
          </cell>
        </row>
        <row r="13">
          <cell r="B13" t="str">
            <v>Per Chr. Andresen</v>
          </cell>
          <cell r="C13" t="str">
            <v>FS</v>
          </cell>
          <cell r="D13" t="str">
            <v>NOR</v>
          </cell>
          <cell r="E13">
            <v>11722</v>
          </cell>
          <cell r="F13" t="str">
            <v>Dehler 34</v>
          </cell>
          <cell r="G13" t="str">
            <v>Bellini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0.80101851851851846</v>
          </cell>
          <cell r="L13">
            <v>0.98490770994554322</v>
          </cell>
          <cell r="M13">
            <v>4.3408895364266398E-2</v>
          </cell>
          <cell r="N13">
            <v>0.4</v>
          </cell>
        </row>
        <row r="14">
          <cell r="B14" t="str">
            <v>Iver Iversen</v>
          </cell>
          <cell r="C14" t="str">
            <v>USF</v>
          </cell>
          <cell r="D14" t="str">
            <v>NOR</v>
          </cell>
          <cell r="E14">
            <v>11172</v>
          </cell>
          <cell r="F14" t="str">
            <v>Grand Soleil 42 R</v>
          </cell>
          <cell r="G14" t="str">
            <v>Tango II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0.79518518518518511</v>
          </cell>
          <cell r="L14">
            <v>1.1427</v>
          </cell>
          <cell r="M14">
            <v>4.3697694444444254E-2</v>
          </cell>
          <cell r="N14">
            <v>0.45</v>
          </cell>
        </row>
        <row r="15">
          <cell r="B15" t="str">
            <v>Jonas Smitt-Amundsen</v>
          </cell>
          <cell r="C15" t="str">
            <v>USF</v>
          </cell>
          <cell r="D15" t="str">
            <v>NOR</v>
          </cell>
          <cell r="E15">
            <v>9775</v>
          </cell>
          <cell r="F15" t="str">
            <v xml:space="preserve"> First 31.7 LR</v>
          </cell>
          <cell r="G15" t="str">
            <v>BILBO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0.79511574074074076</v>
          </cell>
          <cell r="L15">
            <v>0.97173348358647726</v>
          </cell>
          <cell r="M15">
            <v>4.3840475914584377E-2</v>
          </cell>
          <cell r="N15">
            <v>0.5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0.79699074074074072</v>
          </cell>
          <cell r="L16">
            <v>1.1017999999999999</v>
          </cell>
          <cell r="M16">
            <v>4.412300925925914E-2</v>
          </cell>
          <cell r="N16">
            <v>0.55000000000000004</v>
          </cell>
        </row>
        <row r="17">
          <cell r="B17" t="str">
            <v>Espen Sunde</v>
          </cell>
          <cell r="C17" t="str">
            <v>USF</v>
          </cell>
          <cell r="D17" t="str">
            <v>NOR</v>
          </cell>
          <cell r="E17">
            <v>14069</v>
          </cell>
          <cell r="F17" t="str">
            <v>Jeanneau 30i</v>
          </cell>
          <cell r="G17" t="str">
            <v>Vesla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0.80074074074074064</v>
          </cell>
          <cell r="L17">
            <v>0.87495031324260109</v>
          </cell>
          <cell r="M17">
            <v>4.4395627005272637E-2</v>
          </cell>
          <cell r="N17">
            <v>0.6</v>
          </cell>
        </row>
        <row r="18">
          <cell r="B18" t="str">
            <v>Aril Spetalen</v>
          </cell>
          <cell r="C18" t="str">
            <v>USF</v>
          </cell>
          <cell r="D18" t="str">
            <v>NOR</v>
          </cell>
          <cell r="E18">
            <v>896</v>
          </cell>
          <cell r="F18" t="str">
            <v>Express</v>
          </cell>
          <cell r="G18" t="str">
            <v>Mariatta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0.79873842592592592</v>
          </cell>
          <cell r="L18">
            <v>0.9194</v>
          </cell>
          <cell r="M18">
            <v>4.4810108796296294E-2</v>
          </cell>
          <cell r="N18">
            <v>0.65</v>
          </cell>
        </row>
        <row r="19">
          <cell r="B19" t="str">
            <v>Andreas Haug</v>
          </cell>
          <cell r="C19" t="str">
            <v>FS</v>
          </cell>
          <cell r="D19" t="str">
            <v>NOR</v>
          </cell>
          <cell r="E19">
            <v>13911</v>
          </cell>
          <cell r="F19" t="str">
            <v>Archambault A35</v>
          </cell>
          <cell r="G19" t="str">
            <v>Flaks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0.79776620370370377</v>
          </cell>
          <cell r="L19">
            <v>1.1348</v>
          </cell>
          <cell r="M19">
            <v>4.6324532407407387E-2</v>
          </cell>
          <cell r="N19">
            <v>0.7</v>
          </cell>
        </row>
        <row r="20">
          <cell r="B20" t="str">
            <v>Jon Vendelboe</v>
          </cell>
          <cell r="C20" t="str">
            <v>USF</v>
          </cell>
          <cell r="D20" t="str">
            <v>NOR</v>
          </cell>
          <cell r="E20">
            <v>11620</v>
          </cell>
          <cell r="F20" t="str">
            <v>X-37</v>
          </cell>
          <cell r="G20" t="str">
            <v>MetaXa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0.79924768518518519</v>
          </cell>
          <cell r="L20">
            <v>1.0962000000000001</v>
          </cell>
          <cell r="M20">
            <v>4.6372812499999909E-2</v>
          </cell>
          <cell r="N20">
            <v>0.75</v>
          </cell>
        </row>
        <row r="21">
          <cell r="B21" t="str">
            <v>Yngve Amundsen</v>
          </cell>
          <cell r="C21" t="str">
            <v>USF</v>
          </cell>
          <cell r="D21" t="str">
            <v>NOR</v>
          </cell>
          <cell r="E21">
            <v>88</v>
          </cell>
          <cell r="F21" t="str">
            <v>X-35 OD</v>
          </cell>
          <cell r="G21" t="str">
            <v>Akhillevs-X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0.79864583333333339</v>
          </cell>
          <cell r="L21">
            <v>1.1122000000000001</v>
          </cell>
          <cell r="M21">
            <v>4.6380284722222193E-2</v>
          </cell>
          <cell r="N21">
            <v>0.8</v>
          </cell>
        </row>
        <row r="22">
          <cell r="B22" t="str">
            <v>Guri Kjæserud</v>
          </cell>
          <cell r="C22" t="str">
            <v>Oslo SF</v>
          </cell>
          <cell r="D22" t="str">
            <v>NOR</v>
          </cell>
          <cell r="E22">
            <v>123</v>
          </cell>
          <cell r="F22" t="str">
            <v>H-båt</v>
          </cell>
          <cell r="G22" t="str">
            <v>Humla</v>
          </cell>
          <cell r="H22" t="str">
            <v>Nei</v>
          </cell>
          <cell r="I22" t="str">
            <v>Ja</v>
          </cell>
          <cell r="J22" t="str">
            <v>18:00</v>
          </cell>
          <cell r="K22">
            <v>0.80335648148148142</v>
          </cell>
          <cell r="L22">
            <v>0.89410000000000001</v>
          </cell>
          <cell r="M22">
            <v>4.7706030092592541E-2</v>
          </cell>
          <cell r="N22">
            <v>0.85</v>
          </cell>
        </row>
        <row r="23">
          <cell r="B23" t="str">
            <v>Siv Christensen</v>
          </cell>
          <cell r="C23" t="str">
            <v>KNS</v>
          </cell>
          <cell r="D23" t="str">
            <v>NOR</v>
          </cell>
          <cell r="E23">
            <v>329</v>
          </cell>
          <cell r="F23" t="str">
            <v>J/80</v>
          </cell>
          <cell r="G23" t="str">
            <v>Baby Boop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0.79892361111111121</v>
          </cell>
          <cell r="L23">
            <v>0.99380000000000002</v>
          </cell>
          <cell r="M23">
            <v>4.8620284722222323E-2</v>
          </cell>
          <cell r="N23">
            <v>0.9</v>
          </cell>
        </row>
        <row r="24">
          <cell r="B24" t="str">
            <v>Monica Hjelle</v>
          </cell>
          <cell r="C24" t="str">
            <v>USF</v>
          </cell>
          <cell r="D24" t="str">
            <v>NOR</v>
          </cell>
          <cell r="E24">
            <v>3567</v>
          </cell>
          <cell r="F24" t="str">
            <v>X-102</v>
          </cell>
          <cell r="G24" t="str">
            <v>BLÅTANN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0.80004629629629631</v>
          </cell>
          <cell r="L24">
            <v>0.97291468970934802</v>
          </cell>
          <cell r="M24">
            <v>4.869077683221322E-2</v>
          </cell>
          <cell r="N24">
            <v>0.95</v>
          </cell>
        </row>
        <row r="25">
          <cell r="B25" t="str">
            <v>Benedicte Angell</v>
          </cell>
          <cell r="C25" t="str">
            <v>USF</v>
          </cell>
          <cell r="D25" t="str">
            <v>NOR</v>
          </cell>
          <cell r="E25">
            <v>914</v>
          </cell>
          <cell r="F25" t="str">
            <v xml:space="preserve">Maxi fenix </v>
          </cell>
          <cell r="G25" t="str">
            <v>Salt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0.81912037037037033</v>
          </cell>
          <cell r="L25">
            <v>0.87692400922164893</v>
          </cell>
          <cell r="M25">
            <v>6.0613312304070424E-2</v>
          </cell>
          <cell r="N25">
            <v>1</v>
          </cell>
        </row>
      </sheetData>
      <sheetData sheetId="8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F6" t="str">
            <v>J/80</v>
          </cell>
          <cell r="G6" t="str">
            <v>Baby Boop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0.79539351851851858</v>
          </cell>
          <cell r="L6">
            <v>0.99380000000000002</v>
          </cell>
          <cell r="M6">
            <v>4.5112078703703769E-2</v>
          </cell>
          <cell r="N6">
            <v>3.4482758620689655E-2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0.80062500000000003</v>
          </cell>
          <cell r="L7">
            <v>1.0387</v>
          </cell>
          <cell r="M7">
            <v>4.5370993055555496E-2</v>
          </cell>
          <cell r="N7">
            <v>6.8965517241379309E-2</v>
          </cell>
        </row>
        <row r="8">
          <cell r="B8" t="str">
            <v>Per Chr. Andresen</v>
          </cell>
          <cell r="C8" t="str">
            <v>FS</v>
          </cell>
          <cell r="D8" t="str">
            <v>NOR</v>
          </cell>
          <cell r="E8">
            <v>11722</v>
          </cell>
          <cell r="F8" t="str">
            <v>Dehler 34</v>
          </cell>
          <cell r="G8" t="str">
            <v>Bellini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0.80383101851851846</v>
          </cell>
          <cell r="L8">
            <v>0.98490770994554322</v>
          </cell>
          <cell r="M8">
            <v>4.6178948298488232E-2</v>
          </cell>
          <cell r="N8">
            <v>0.10344827586206896</v>
          </cell>
        </row>
        <row r="9">
          <cell r="B9" t="str">
            <v>Aril Spetalen</v>
          </cell>
          <cell r="C9" t="str">
            <v>USF</v>
          </cell>
          <cell r="D9" t="str">
            <v>NOR</v>
          </cell>
          <cell r="E9">
            <v>896</v>
          </cell>
          <cell r="F9" t="str">
            <v>Express</v>
          </cell>
          <cell r="G9" t="str">
            <v>Mariatta</v>
          </cell>
          <cell r="H9" t="str">
            <v>Nei</v>
          </cell>
          <cell r="I9" t="str">
            <v>Ja</v>
          </cell>
          <cell r="J9" t="str">
            <v>18:00</v>
          </cell>
          <cell r="K9">
            <v>0.79984953703703709</v>
          </cell>
          <cell r="L9">
            <v>0.93579999999999997</v>
          </cell>
          <cell r="M9">
            <v>4.6649196759259312E-2</v>
          </cell>
          <cell r="N9">
            <v>0.13793103448275862</v>
          </cell>
        </row>
        <row r="10">
          <cell r="B10" t="str">
            <v>Rune Wahl Nilsson</v>
          </cell>
          <cell r="C10" t="str">
            <v>KNS</v>
          </cell>
          <cell r="D10" t="str">
            <v>NOR</v>
          </cell>
          <cell r="E10">
            <v>174</v>
          </cell>
          <cell r="F10" t="str">
            <v>11 MOD</v>
          </cell>
          <cell r="G10" t="str">
            <v>Linn II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0.79950231481481471</v>
          </cell>
          <cell r="L10">
            <v>1.1017999999999999</v>
          </cell>
          <cell r="M10">
            <v>4.6890261574073853E-2</v>
          </cell>
          <cell r="N10">
            <v>0.17241379310344829</v>
          </cell>
        </row>
        <row r="11">
          <cell r="B11" t="str">
            <v>Ove A Kvalnes</v>
          </cell>
          <cell r="C11" t="str">
            <v>USF</v>
          </cell>
          <cell r="D11" t="str">
            <v>NOR</v>
          </cell>
          <cell r="E11">
            <v>14118</v>
          </cell>
          <cell r="F11" t="str">
            <v>Archambault 40RC</v>
          </cell>
          <cell r="G11" t="str">
            <v>Shaka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0.79932870370370368</v>
          </cell>
          <cell r="L11">
            <v>1.1112741002949851</v>
          </cell>
          <cell r="M11">
            <v>4.7100529575002603E-2</v>
          </cell>
          <cell r="N11">
            <v>0.20689655172413793</v>
          </cell>
        </row>
        <row r="12">
          <cell r="B12" t="str">
            <v>Morten Raugstad</v>
          </cell>
          <cell r="C12" t="str">
            <v>FS</v>
          </cell>
          <cell r="D12" t="str">
            <v>NOR</v>
          </cell>
          <cell r="E12">
            <v>475</v>
          </cell>
          <cell r="F12" t="str">
            <v>Express</v>
          </cell>
          <cell r="G12" t="str">
            <v>Baluba</v>
          </cell>
          <cell r="H12" t="str">
            <v>Nei</v>
          </cell>
          <cell r="I12" t="str">
            <v>Nei</v>
          </cell>
          <cell r="J12" t="str">
            <v>18:00</v>
          </cell>
          <cell r="K12">
            <v>0.80265046296296294</v>
          </cell>
          <cell r="L12">
            <v>0.90069999999999995</v>
          </cell>
          <cell r="M12">
            <v>4.7422271990740721E-2</v>
          </cell>
          <cell r="N12">
            <v>0.2413793103448276</v>
          </cell>
        </row>
        <row r="13">
          <cell r="B13" t="str">
            <v>Nils Parnemann</v>
          </cell>
          <cell r="C13" t="str">
            <v>USF</v>
          </cell>
          <cell r="D13" t="str">
            <v>NOR</v>
          </cell>
          <cell r="E13">
            <v>70</v>
          </cell>
          <cell r="F13" t="str">
            <v>H-båt</v>
          </cell>
          <cell r="G13" t="str">
            <v>Nipa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0.80667824074074079</v>
          </cell>
          <cell r="L13">
            <v>0.84005109048204907</v>
          </cell>
          <cell r="M13">
            <v>4.7612617940863404E-2</v>
          </cell>
          <cell r="N13">
            <v>0.27586206896551724</v>
          </cell>
        </row>
        <row r="14">
          <cell r="B14" t="str">
            <v>Pål Saltvedt</v>
          </cell>
          <cell r="C14" t="str">
            <v>FS</v>
          </cell>
          <cell r="D14" t="str">
            <v>NOR</v>
          </cell>
          <cell r="E14">
            <v>11733</v>
          </cell>
          <cell r="F14" t="str">
            <v>Elan 40</v>
          </cell>
          <cell r="G14" t="str">
            <v>Jonna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0.7999074074074074</v>
          </cell>
          <cell r="L14">
            <v>1.1097999999999999</v>
          </cell>
          <cell r="M14">
            <v>4.7680296296296186E-2</v>
          </cell>
          <cell r="N14">
            <v>0.31034482758620691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0.80190972222222223</v>
          </cell>
          <cell r="L15">
            <v>0.9194</v>
          </cell>
          <cell r="M15">
            <v>4.772579861111112E-2</v>
          </cell>
          <cell r="N15">
            <v>0.34482758620689657</v>
          </cell>
        </row>
        <row r="16">
          <cell r="B16" t="str">
            <v>Caroline Grimsgaard</v>
          </cell>
          <cell r="C16" t="str">
            <v>FS</v>
          </cell>
          <cell r="D16" t="str">
            <v>NOR</v>
          </cell>
          <cell r="E16">
            <v>10324</v>
          </cell>
          <cell r="F16" t="str">
            <v>First 31.7</v>
          </cell>
          <cell r="G16" t="str">
            <v>ZIGGY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0.79918981481481488</v>
          </cell>
          <cell r="L16">
            <v>0.98460000000000003</v>
          </cell>
          <cell r="M16">
            <v>4.8432291666666731E-2</v>
          </cell>
          <cell r="N16">
            <v>0.37931034482758619</v>
          </cell>
        </row>
        <row r="17">
          <cell r="B17" t="str">
            <v>Andreas Tinglum</v>
          </cell>
          <cell r="C17" t="str">
            <v>FS</v>
          </cell>
          <cell r="D17" t="str">
            <v>NOR</v>
          </cell>
          <cell r="E17">
            <v>16220</v>
          </cell>
          <cell r="F17" t="str">
            <v>FIGARO 2</v>
          </cell>
          <cell r="G17" t="str">
            <v>Tetraktys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0.80011574074074077</v>
          </cell>
          <cell r="L17">
            <v>1.1294</v>
          </cell>
          <cell r="M17">
            <v>4.8757662037036964E-2</v>
          </cell>
          <cell r="N17">
            <v>0.41379310344827586</v>
          </cell>
        </row>
        <row r="18">
          <cell r="B18" t="str">
            <v>Stein Thorstensen</v>
          </cell>
          <cell r="C18" t="str">
            <v>FS</v>
          </cell>
          <cell r="D18" t="str">
            <v>NOR</v>
          </cell>
          <cell r="E18">
            <v>63</v>
          </cell>
          <cell r="F18" t="str">
            <v>H-båt</v>
          </cell>
          <cell r="G18" t="str">
            <v>Hermine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0.80583333333333329</v>
          </cell>
          <cell r="L18">
            <v>0.87560000000000004</v>
          </cell>
          <cell r="M18">
            <v>4.8887666666666635E-2</v>
          </cell>
          <cell r="N18">
            <v>0.44827586206896552</v>
          </cell>
        </row>
        <row r="19">
          <cell r="B19" t="str">
            <v>Arild Vikse</v>
          </cell>
          <cell r="C19" t="str">
            <v>USF</v>
          </cell>
          <cell r="D19" t="str">
            <v>NOR</v>
          </cell>
          <cell r="E19">
            <v>175</v>
          </cell>
          <cell r="F19" t="str">
            <v>11 MOD</v>
          </cell>
          <cell r="G19" t="str">
            <v>Olivia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0.80133101851851851</v>
          </cell>
          <cell r="L19">
            <v>1.1017999999999999</v>
          </cell>
          <cell r="M19">
            <v>4.8905127314814709E-2</v>
          </cell>
          <cell r="N19">
            <v>0.48275862068965519</v>
          </cell>
        </row>
        <row r="20">
          <cell r="B20" t="str">
            <v>Iver Iversen</v>
          </cell>
          <cell r="C20" t="str">
            <v>USF</v>
          </cell>
          <cell r="D20" t="str">
            <v>NOR</v>
          </cell>
          <cell r="E20">
            <v>11172</v>
          </cell>
          <cell r="F20" t="str">
            <v>Grand Soleil 42 R</v>
          </cell>
          <cell r="G20" t="str">
            <v>Tango II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0.79797453703703702</v>
          </cell>
          <cell r="L20">
            <v>1.1933</v>
          </cell>
          <cell r="M20">
            <v>4.896120949074062E-2</v>
          </cell>
          <cell r="N20">
            <v>0.51724137931034486</v>
          </cell>
        </row>
        <row r="21">
          <cell r="B21" t="str">
            <v>Jonas Smitt-Amundsen</v>
          </cell>
          <cell r="C21" t="str">
            <v>USF</v>
          </cell>
          <cell r="D21" t="str">
            <v>NOR</v>
          </cell>
          <cell r="E21">
            <v>9775</v>
          </cell>
          <cell r="F21" t="str">
            <v xml:space="preserve"> First 31.7 LR</v>
          </cell>
          <cell r="G21" t="str">
            <v>BILBO</v>
          </cell>
          <cell r="H21" t="str">
            <v>Nei</v>
          </cell>
          <cell r="I21" t="str">
            <v>Ja</v>
          </cell>
          <cell r="J21" t="str">
            <v>18:00</v>
          </cell>
          <cell r="K21">
            <v>0.79826388888888899</v>
          </cell>
          <cell r="L21">
            <v>1.0205</v>
          </cell>
          <cell r="M21">
            <v>4.9253298611111218E-2</v>
          </cell>
          <cell r="N21">
            <v>0.55172413793103448</v>
          </cell>
        </row>
        <row r="22">
          <cell r="B22" t="str">
            <v>Espen Sunde</v>
          </cell>
          <cell r="C22" t="str">
            <v>USF</v>
          </cell>
          <cell r="D22" t="str">
            <v>NOR</v>
          </cell>
          <cell r="E22">
            <v>14069</v>
          </cell>
          <cell r="F22" t="str">
            <v>Jeanneau 30i</v>
          </cell>
          <cell r="G22" t="str">
            <v>Vesla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0.80690972222222224</v>
          </cell>
          <cell r="L22">
            <v>0.87495031324260109</v>
          </cell>
          <cell r="M22">
            <v>4.9793179284882763E-2</v>
          </cell>
          <cell r="N22">
            <v>0.58620689655172409</v>
          </cell>
        </row>
        <row r="23">
          <cell r="B23" t="str">
            <v>Jon Vendelboe</v>
          </cell>
          <cell r="C23" t="str">
            <v>USF</v>
          </cell>
          <cell r="D23" t="str">
            <v>NOR</v>
          </cell>
          <cell r="E23">
            <v>11620</v>
          </cell>
          <cell r="F23" t="str">
            <v>X-37</v>
          </cell>
          <cell r="G23" t="str">
            <v>MetaXa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0.80289351851851853</v>
          </cell>
          <cell r="L23">
            <v>1.0962000000000001</v>
          </cell>
          <cell r="M23">
            <v>5.0369374999999925E-2</v>
          </cell>
          <cell r="N23">
            <v>0.62068965517241381</v>
          </cell>
        </row>
        <row r="24">
          <cell r="B24" t="str">
            <v>Yngve Amundsen</v>
          </cell>
          <cell r="C24" t="str">
            <v>USF</v>
          </cell>
          <cell r="D24" t="str">
            <v>NOR</v>
          </cell>
          <cell r="E24">
            <v>88</v>
          </cell>
          <cell r="F24" t="str">
            <v>X-35 OD</v>
          </cell>
          <cell r="G24" t="str">
            <v>Akhillevs-X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0.80409722222222213</v>
          </cell>
          <cell r="L24">
            <v>1.0706</v>
          </cell>
          <cell r="M24">
            <v>5.0481763888888698E-2</v>
          </cell>
          <cell r="N24">
            <v>0.65517241379310343</v>
          </cell>
        </row>
        <row r="25">
          <cell r="B25" t="str">
            <v>Guri Kjæserud</v>
          </cell>
          <cell r="C25" t="str">
            <v>Oslo SF</v>
          </cell>
          <cell r="D25" t="str">
            <v>NOR</v>
          </cell>
          <cell r="E25">
            <v>123</v>
          </cell>
          <cell r="F25" t="str">
            <v>H-båt</v>
          </cell>
          <cell r="G25" t="str">
            <v>Humla</v>
          </cell>
          <cell r="H25" t="str">
            <v>Nei</v>
          </cell>
          <cell r="I25" t="str">
            <v>Nei</v>
          </cell>
          <cell r="J25" t="str">
            <v>18:00</v>
          </cell>
          <cell r="K25">
            <v>0.80934027777777784</v>
          </cell>
          <cell r="L25">
            <v>0.85780000000000001</v>
          </cell>
          <cell r="M25">
            <v>5.0902090277777833E-2</v>
          </cell>
          <cell r="N25">
            <v>0.68965517241379315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0.80204861111111114</v>
          </cell>
          <cell r="L26">
            <v>1.1348</v>
          </cell>
          <cell r="M26">
            <v>5.1184208333333273E-2</v>
          </cell>
          <cell r="N26">
            <v>0.72413793103448276</v>
          </cell>
        </row>
        <row r="27">
          <cell r="B27" t="str">
            <v>Hans Wang</v>
          </cell>
          <cell r="C27" t="str">
            <v>USF</v>
          </cell>
          <cell r="D27" t="str">
            <v>NOR</v>
          </cell>
          <cell r="E27" t="str">
            <v>10775/4444</v>
          </cell>
          <cell r="F27" t="str">
            <v>X-40</v>
          </cell>
          <cell r="G27" t="str">
            <v>Kjappfot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0.80111111111111111</v>
          </cell>
          <cell r="L27">
            <v>1.1800999999999999</v>
          </cell>
          <cell r="M27">
            <v>5.2121083333333221E-2</v>
          </cell>
          <cell r="N27">
            <v>0.75862068965517238</v>
          </cell>
        </row>
        <row r="28">
          <cell r="B28" t="str">
            <v>Ingrid Fladmark</v>
          </cell>
          <cell r="C28" t="str">
            <v>FS</v>
          </cell>
          <cell r="D28" t="str">
            <v>NOR</v>
          </cell>
          <cell r="E28">
            <v>3951</v>
          </cell>
          <cell r="F28" t="str">
            <v>Albin Nova</v>
          </cell>
          <cell r="G28" t="str">
            <v>Fryd V</v>
          </cell>
          <cell r="H28" t="str">
            <v>Nei</v>
          </cell>
          <cell r="I28" t="str">
            <v>Ja</v>
          </cell>
          <cell r="J28" t="str">
            <v>18:00</v>
          </cell>
          <cell r="K28">
            <v>0.80299768518518511</v>
          </cell>
          <cell r="L28">
            <v>0.99439999999999995</v>
          </cell>
          <cell r="M28">
            <v>5.2700898148148066E-2</v>
          </cell>
          <cell r="N28">
            <v>0.7931034482758621</v>
          </cell>
        </row>
        <row r="29">
          <cell r="B29" t="str">
            <v>Cecilia Stokkeland</v>
          </cell>
          <cell r="C29" t="str">
            <v>USF</v>
          </cell>
          <cell r="D29" t="str">
            <v>NOR</v>
          </cell>
          <cell r="E29">
            <v>11541</v>
          </cell>
          <cell r="F29" t="str">
            <v>J/109</v>
          </cell>
          <cell r="G29" t="str">
            <v>JJ Flash</v>
          </cell>
          <cell r="H29" t="str">
            <v>Ja</v>
          </cell>
          <cell r="I29" t="str">
            <v>Ja</v>
          </cell>
          <cell r="J29" t="str">
            <v>18:10</v>
          </cell>
          <cell r="K29">
            <v>0.80533564814814806</v>
          </cell>
          <cell r="L29">
            <v>1.0976999999999999</v>
          </cell>
          <cell r="M29">
            <v>5.3119024305555367E-2</v>
          </cell>
          <cell r="N29">
            <v>0.82758620689655171</v>
          </cell>
        </row>
        <row r="30">
          <cell r="B30" t="str">
            <v>Christian Stensholt</v>
          </cell>
          <cell r="C30" t="str">
            <v>FS</v>
          </cell>
          <cell r="D30" t="str">
            <v>NOR</v>
          </cell>
          <cell r="E30">
            <v>13724</v>
          </cell>
          <cell r="F30" t="str">
            <v>Pogo 8,50</v>
          </cell>
          <cell r="G30" t="str">
            <v>Vindtora</v>
          </cell>
          <cell r="H30" t="str">
            <v>Ja</v>
          </cell>
          <cell r="I30" t="str">
            <v>Ja</v>
          </cell>
          <cell r="J30" t="str">
            <v>18:00</v>
          </cell>
          <cell r="K30">
            <v>0.80324074074074081</v>
          </cell>
          <cell r="L30">
            <v>1.0059</v>
          </cell>
          <cell r="M30">
            <v>5.3554861111111185E-2</v>
          </cell>
          <cell r="N30">
            <v>0.86206896551724133</v>
          </cell>
        </row>
        <row r="31">
          <cell r="B31" t="str">
            <v>Stig Ulfsby</v>
          </cell>
          <cell r="C31" t="str">
            <v>USF</v>
          </cell>
          <cell r="D31" t="str">
            <v>NOR</v>
          </cell>
          <cell r="E31">
            <v>15953</v>
          </cell>
          <cell r="F31" t="str">
            <v>Sun Odyssey 35</v>
          </cell>
          <cell r="G31" t="str">
            <v>Balsam</v>
          </cell>
          <cell r="H31" t="str">
            <v>Nei</v>
          </cell>
          <cell r="I31" t="str">
            <v>Nei</v>
          </cell>
          <cell r="J31" t="str">
            <v>18:00</v>
          </cell>
          <cell r="K31">
            <v>0.80664351851851857</v>
          </cell>
          <cell r="L31">
            <v>0.96809999999999996</v>
          </cell>
          <cell r="M31">
            <v>5.4836590277777819E-2</v>
          </cell>
          <cell r="N31">
            <v>0.89655172413793105</v>
          </cell>
        </row>
        <row r="32">
          <cell r="B32" t="str">
            <v>Monica Hjelle</v>
          </cell>
          <cell r="C32" t="str">
            <v>USF</v>
          </cell>
          <cell r="D32" t="str">
            <v>NOR</v>
          </cell>
          <cell r="E32">
            <v>3567</v>
          </cell>
          <cell r="F32" t="str">
            <v>X-102</v>
          </cell>
          <cell r="G32" t="str">
            <v>BLÅTANN</v>
          </cell>
          <cell r="H32" t="str">
            <v>Nei</v>
          </cell>
          <cell r="I32" t="str">
            <v>Ja</v>
          </cell>
          <cell r="J32" t="str">
            <v>18:00</v>
          </cell>
          <cell r="K32">
            <v>0.80496527777777782</v>
          </cell>
          <cell r="L32">
            <v>1.0184</v>
          </cell>
          <cell r="M32">
            <v>5.597663888888893E-2</v>
          </cell>
          <cell r="N32">
            <v>0.93103448275862066</v>
          </cell>
        </row>
        <row r="33">
          <cell r="B33" t="str">
            <v>Geir Ilsaas</v>
          </cell>
          <cell r="C33" t="str">
            <v>USF</v>
          </cell>
          <cell r="D33" t="str">
            <v>NOR</v>
          </cell>
          <cell r="E33">
            <v>15509</v>
          </cell>
          <cell r="F33" t="str">
            <v>Sun Odyssey 349</v>
          </cell>
          <cell r="G33" t="str">
            <v>Sammade</v>
          </cell>
          <cell r="H33" t="str">
            <v>Ja</v>
          </cell>
          <cell r="I33" t="str">
            <v>Ja</v>
          </cell>
          <cell r="J33" t="str">
            <v>18:00</v>
          </cell>
          <cell r="K33">
            <v>0.81200231481481477</v>
          </cell>
          <cell r="L33">
            <v>1.0155000000000001</v>
          </cell>
          <cell r="M33">
            <v>6.2963350694444406E-2</v>
          </cell>
          <cell r="N33">
            <v>0.96551724137931039</v>
          </cell>
        </row>
        <row r="34">
          <cell r="B34" t="str">
            <v>Benedicte Angell</v>
          </cell>
          <cell r="C34" t="str">
            <v>USF</v>
          </cell>
          <cell r="D34" t="str">
            <v>NOR</v>
          </cell>
          <cell r="E34">
            <v>914</v>
          </cell>
          <cell r="F34" t="str">
            <v xml:space="preserve">Maxi fenix </v>
          </cell>
          <cell r="G34" t="str">
            <v>Salt</v>
          </cell>
          <cell r="H34" t="str">
            <v>Nei</v>
          </cell>
          <cell r="I34" t="str">
            <v>Nei</v>
          </cell>
          <cell r="J34" t="str">
            <v>18:00</v>
          </cell>
          <cell r="K34">
            <v>0.82158564814814816</v>
          </cell>
          <cell r="L34">
            <v>0.88439999999999996</v>
          </cell>
          <cell r="M34">
            <v>6.331034722222223E-2</v>
          </cell>
          <cell r="N34">
            <v>1</v>
          </cell>
        </row>
      </sheetData>
      <sheetData sheetId="9">
        <row r="6">
          <cell r="B6" t="str">
            <v>Marius Andersen</v>
          </cell>
          <cell r="C6" t="str">
            <v>FS</v>
          </cell>
          <cell r="D6" t="str">
            <v>NOR</v>
          </cell>
          <cell r="E6">
            <v>26</v>
          </cell>
          <cell r="F6" t="str">
            <v>Farr 30</v>
          </cell>
          <cell r="G6" t="str">
            <v>Pakalolo II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0.80268518518518517</v>
          </cell>
          <cell r="L6">
            <v>1.1193</v>
          </cell>
          <cell r="M6">
            <v>5.1197611111110992E-2</v>
          </cell>
          <cell r="N6">
            <v>4.1666666666666664E-2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0.81218749999999995</v>
          </cell>
          <cell r="L7">
            <v>0.84005109048204907</v>
          </cell>
          <cell r="M7">
            <v>5.2240677189352387E-2</v>
          </cell>
          <cell r="N7">
            <v>8.3333333333333329E-2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0.81488425925925922</v>
          </cell>
          <cell r="L8">
            <v>0.84005109048204907</v>
          </cell>
          <cell r="M8">
            <v>5.4506092745860699E-2</v>
          </cell>
          <cell r="N8">
            <v>0.125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0.81168981481481473</v>
          </cell>
          <cell r="L9">
            <v>1.0387</v>
          </cell>
          <cell r="M9">
            <v>5.6864016203703516E-2</v>
          </cell>
          <cell r="N9">
            <v>0.16666666666666666</v>
          </cell>
        </row>
        <row r="10">
          <cell r="B10" t="str">
            <v>Iver Iversen</v>
          </cell>
          <cell r="C10" t="str">
            <v>USF</v>
          </cell>
          <cell r="D10" t="str">
            <v>NOR</v>
          </cell>
          <cell r="E10">
            <v>11172</v>
          </cell>
          <cell r="F10" t="str">
            <v>Grand Soleil 42 R</v>
          </cell>
          <cell r="G10" t="str">
            <v>Tango II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0.80465277777777777</v>
          </cell>
          <cell r="L10">
            <v>1.1933</v>
          </cell>
          <cell r="M10">
            <v>5.6930354166666558E-2</v>
          </cell>
          <cell r="N10">
            <v>0.20833333333333334</v>
          </cell>
        </row>
        <row r="11">
          <cell r="B11" t="str">
            <v>Per Chr. Andresen</v>
          </cell>
          <cell r="C11" t="str">
            <v>FS</v>
          </cell>
          <cell r="D11" t="str">
            <v>NOR</v>
          </cell>
          <cell r="E11">
            <v>11722</v>
          </cell>
          <cell r="F11" t="str">
            <v>Dehler 34</v>
          </cell>
          <cell r="G11" t="str">
            <v>Bellini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0.81481481481481488</v>
          </cell>
          <cell r="L11">
            <v>0.98490770994554322</v>
          </cell>
          <cell r="M11">
            <v>5.6996973955181877E-2</v>
          </cell>
          <cell r="N11">
            <v>0.25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0.81290509259259258</v>
          </cell>
          <cell r="L12">
            <v>0.9194</v>
          </cell>
          <cell r="M12">
            <v>5.783494212962962E-2</v>
          </cell>
          <cell r="N12">
            <v>0.29166666666666669</v>
          </cell>
        </row>
        <row r="13">
          <cell r="B13" t="str">
            <v>Pål Saltvedt</v>
          </cell>
          <cell r="C13" t="str">
            <v>FS</v>
          </cell>
          <cell r="D13" t="str">
            <v>NOR</v>
          </cell>
          <cell r="E13">
            <v>11733</v>
          </cell>
          <cell r="F13" t="str">
            <v>Elan 40</v>
          </cell>
          <cell r="G13" t="str">
            <v>Jonna</v>
          </cell>
          <cell r="H13" t="str">
            <v>Nei</v>
          </cell>
          <cell r="I13" t="str">
            <v>Nei</v>
          </cell>
          <cell r="J13" t="str">
            <v>18:10</v>
          </cell>
          <cell r="K13">
            <v>0.81145833333333339</v>
          </cell>
          <cell r="L13">
            <v>1.0659000000000001</v>
          </cell>
          <cell r="M13">
            <v>5.8106354166666645E-2</v>
          </cell>
          <cell r="N13">
            <v>0.33333333333333331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0.81277777777777782</v>
          </cell>
          <cell r="L14">
            <v>1.0566</v>
          </cell>
          <cell r="M14">
            <v>5.8993499999999956E-2</v>
          </cell>
          <cell r="N14">
            <v>0.375</v>
          </cell>
        </row>
        <row r="15">
          <cell r="B15" t="str">
            <v>Andreas Tinglum</v>
          </cell>
          <cell r="C15" t="str">
            <v>FS</v>
          </cell>
          <cell r="D15" t="str">
            <v>NOR</v>
          </cell>
          <cell r="E15">
            <v>16220</v>
          </cell>
          <cell r="F15" t="str">
            <v>FIGARO 2</v>
          </cell>
          <cell r="G15" t="str">
            <v>Tetraktys</v>
          </cell>
          <cell r="H15" t="str">
            <v>Ja</v>
          </cell>
          <cell r="I15" t="str">
            <v>Ja</v>
          </cell>
          <cell r="J15" t="str">
            <v>18:10</v>
          </cell>
          <cell r="K15">
            <v>0.80953703703703705</v>
          </cell>
          <cell r="L15">
            <v>1.1294</v>
          </cell>
          <cell r="M15">
            <v>5.9398074074073992E-2</v>
          </cell>
          <cell r="N15">
            <v>0.41666666666666669</v>
          </cell>
        </row>
        <row r="16">
          <cell r="B16" t="str">
            <v>Yngve Amundsen</v>
          </cell>
          <cell r="C16" t="str">
            <v>USF</v>
          </cell>
          <cell r="D16" t="str">
            <v>NOR</v>
          </cell>
          <cell r="E16">
            <v>88</v>
          </cell>
          <cell r="F16" t="str">
            <v>X-35 OD</v>
          </cell>
          <cell r="G16" t="str">
            <v>Akhillevs-X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0.81035879629629637</v>
          </cell>
          <cell r="L16">
            <v>1.1122000000000001</v>
          </cell>
          <cell r="M16">
            <v>5.9407442129629617E-2</v>
          </cell>
          <cell r="N16">
            <v>0.45833333333333331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0.80991898148148145</v>
          </cell>
          <cell r="L17">
            <v>1.1348</v>
          </cell>
          <cell r="M17">
            <v>6.0115504629629495E-2</v>
          </cell>
          <cell r="N17">
            <v>0.5</v>
          </cell>
        </row>
        <row r="18">
          <cell r="B18" t="str">
            <v>Egil Naustvik</v>
          </cell>
          <cell r="C18" t="str">
            <v>FS</v>
          </cell>
          <cell r="D18" t="str">
            <v>NOR</v>
          </cell>
          <cell r="E18">
            <v>9727</v>
          </cell>
          <cell r="F18" t="str">
            <v>Linjett 33</v>
          </cell>
          <cell r="G18" t="str">
            <v>Fragancia</v>
          </cell>
          <cell r="H18" t="str">
            <v>Nei</v>
          </cell>
          <cell r="I18" t="str">
            <v>Ja</v>
          </cell>
          <cell r="J18" t="str">
            <v>18:00</v>
          </cell>
          <cell r="K18">
            <v>0.81126157407407407</v>
          </cell>
          <cell r="L18">
            <v>0.99170000000000003</v>
          </cell>
          <cell r="M18">
            <v>6.0753103009259256E-2</v>
          </cell>
          <cell r="N18">
            <v>0.54166666666666663</v>
          </cell>
        </row>
        <row r="19">
          <cell r="B19" t="str">
            <v>Cecilia Stokkeland</v>
          </cell>
          <cell r="C19" t="str">
            <v>USF</v>
          </cell>
          <cell r="D19" t="str">
            <v>NOR</v>
          </cell>
          <cell r="E19">
            <v>11541</v>
          </cell>
          <cell r="F19" t="str">
            <v>J/109</v>
          </cell>
          <cell r="G19" t="str">
            <v>JJ Flash</v>
          </cell>
          <cell r="H19" t="str">
            <v>Ja</v>
          </cell>
          <cell r="I19" t="str">
            <v>Ja</v>
          </cell>
          <cell r="J19" t="str">
            <v>18:10</v>
          </cell>
          <cell r="K19">
            <v>0.81236111111111109</v>
          </cell>
          <cell r="L19">
            <v>1.0976999999999999</v>
          </cell>
          <cell r="M19">
            <v>6.0830874999999875E-2</v>
          </cell>
          <cell r="N19">
            <v>0.58333333333333337</v>
          </cell>
        </row>
        <row r="20">
          <cell r="B20" t="str">
            <v>Sturla Falck</v>
          </cell>
          <cell r="C20" t="str">
            <v>FS</v>
          </cell>
          <cell r="D20" t="str">
            <v>NOR</v>
          </cell>
          <cell r="E20">
            <v>22</v>
          </cell>
          <cell r="F20" t="str">
            <v>Express</v>
          </cell>
          <cell r="G20" t="str">
            <v>ELO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0.81943287037037038</v>
          </cell>
          <cell r="L20">
            <v>0.88491513143834155</v>
          </cell>
          <cell r="M20">
            <v>6.1442197609937639E-2</v>
          </cell>
          <cell r="N20">
            <v>0.625</v>
          </cell>
        </row>
        <row r="21">
          <cell r="B21" t="str">
            <v>Caroline Grimsgaard</v>
          </cell>
          <cell r="C21" t="str">
            <v>FS</v>
          </cell>
          <cell r="D21" t="str">
            <v>NOR</v>
          </cell>
          <cell r="E21">
            <v>10324</v>
          </cell>
          <cell r="F21" t="str">
            <v>First 31.7</v>
          </cell>
          <cell r="G21" t="str">
            <v>ZIGGY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0.81284722222222217</v>
          </cell>
          <cell r="L21">
            <v>0.98460000000000003</v>
          </cell>
          <cell r="M21">
            <v>6.1879374999999945E-2</v>
          </cell>
          <cell r="N21">
            <v>0.66666666666666663</v>
          </cell>
        </row>
        <row r="22">
          <cell r="B22" t="str">
            <v>Espen Sunde</v>
          </cell>
          <cell r="C22" t="str">
            <v>USF</v>
          </cell>
          <cell r="D22" t="str">
            <v>NOR</v>
          </cell>
          <cell r="E22">
            <v>14069</v>
          </cell>
          <cell r="F22" t="str">
            <v>Jeanneau 30i</v>
          </cell>
          <cell r="G22" t="str">
            <v>Vesla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0.82277777777777772</v>
          </cell>
          <cell r="L22">
            <v>0.87495031324260109</v>
          </cell>
          <cell r="M22">
            <v>6.3676939463767027E-2</v>
          </cell>
          <cell r="N22">
            <v>0.70833333333333337</v>
          </cell>
        </row>
        <row r="23">
          <cell r="B23" t="str">
            <v>Joachim Lyng-Olsen</v>
          </cell>
          <cell r="C23" t="str">
            <v>USF</v>
          </cell>
          <cell r="D23" t="str">
            <v>NOR</v>
          </cell>
          <cell r="E23">
            <v>7055</v>
          </cell>
          <cell r="F23" t="str">
            <v>Contrast 33</v>
          </cell>
          <cell r="G23" t="str">
            <v>Vildensky</v>
          </cell>
          <cell r="H23" t="str">
            <v>Nei</v>
          </cell>
          <cell r="I23" t="str">
            <v>Ja</v>
          </cell>
          <cell r="J23" t="str">
            <v>18:00</v>
          </cell>
          <cell r="K23">
            <v>0.81436342592592592</v>
          </cell>
          <cell r="L23">
            <v>0.9909</v>
          </cell>
          <cell r="M23">
            <v>6.377771874999999E-2</v>
          </cell>
          <cell r="N23">
            <v>0.75</v>
          </cell>
        </row>
        <row r="24">
          <cell r="B24" t="str">
            <v>Ingrid Fladmark</v>
          </cell>
          <cell r="C24" t="str">
            <v>FS</v>
          </cell>
          <cell r="D24" t="str">
            <v>NOR</v>
          </cell>
          <cell r="E24">
            <v>3951</v>
          </cell>
          <cell r="F24" t="str">
            <v>Albin Nova</v>
          </cell>
          <cell r="G24" t="str">
            <v>Fryd V</v>
          </cell>
          <cell r="H24" t="str">
            <v>Nei</v>
          </cell>
          <cell r="I24" t="str">
            <v>Ja</v>
          </cell>
          <cell r="J24" t="str">
            <v>18:00</v>
          </cell>
          <cell r="K24">
            <v>0.81739583333333332</v>
          </cell>
          <cell r="L24">
            <v>0.99439999999999995</v>
          </cell>
          <cell r="M24">
            <v>6.701841666666665E-2</v>
          </cell>
          <cell r="N24">
            <v>0.79166666666666663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0.81666666666666676</v>
          </cell>
          <cell r="L25">
            <v>1.0059</v>
          </cell>
          <cell r="M25">
            <v>6.7060000000000092E-2</v>
          </cell>
          <cell r="N25">
            <v>0.83333333333333337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0.82082175925925915</v>
          </cell>
          <cell r="L26">
            <v>0.96809999999999996</v>
          </cell>
          <cell r="M26">
            <v>6.8562545138888778E-2</v>
          </cell>
          <cell r="N26">
            <v>0.875</v>
          </cell>
        </row>
        <row r="27">
          <cell r="B27" t="str">
            <v>Jonas Smitt-Amundsen</v>
          </cell>
          <cell r="C27" t="str">
            <v>USF</v>
          </cell>
          <cell r="D27" t="str">
            <v>NOR</v>
          </cell>
          <cell r="E27">
            <v>9775</v>
          </cell>
          <cell r="F27" t="str">
            <v xml:space="preserve"> First 31.7 LR</v>
          </cell>
          <cell r="G27" t="str">
            <v>BILBO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0.81841435185185185</v>
          </cell>
          <cell r="L27">
            <v>1.0205</v>
          </cell>
          <cell r="M27">
            <v>6.9816846064814808E-2</v>
          </cell>
          <cell r="N27">
            <v>0.91666666666666663</v>
          </cell>
        </row>
        <row r="28">
          <cell r="B28" t="str">
            <v>Jon Vendelboe</v>
          </cell>
          <cell r="C28" t="str">
            <v>USF</v>
          </cell>
          <cell r="D28" t="str">
            <v>NOR</v>
          </cell>
          <cell r="E28">
            <v>11620</v>
          </cell>
          <cell r="F28" t="str">
            <v>X-37</v>
          </cell>
          <cell r="G28" t="str">
            <v>MetaXa</v>
          </cell>
          <cell r="H28" t="str">
            <v>Nei</v>
          </cell>
          <cell r="I28" t="str">
            <v>Ja</v>
          </cell>
          <cell r="J28" t="str">
            <v>18:10</v>
          </cell>
          <cell r="K28">
            <v>0.8238078703703704</v>
          </cell>
          <cell r="L28">
            <v>1.0962000000000001</v>
          </cell>
          <cell r="M28">
            <v>7.3295687499999942E-2</v>
          </cell>
          <cell r="N28">
            <v>0.95833333333333337</v>
          </cell>
        </row>
        <row r="29">
          <cell r="B29" t="str">
            <v>Monica Hjelle</v>
          </cell>
          <cell r="C29" t="str">
            <v>USF</v>
          </cell>
          <cell r="D29" t="str">
            <v>NOR</v>
          </cell>
          <cell r="E29">
            <v>3567</v>
          </cell>
          <cell r="F29" t="str">
            <v>X-102</v>
          </cell>
          <cell r="G29" t="str">
            <v>BLÅTANN</v>
          </cell>
          <cell r="H29" t="str">
            <v>Nei</v>
          </cell>
          <cell r="I29" t="str">
            <v>Nei</v>
          </cell>
          <cell r="J29" t="str">
            <v>18:00</v>
          </cell>
          <cell r="K29">
            <v>0.82718749999999996</v>
          </cell>
          <cell r="L29">
            <v>0.99319999999999997</v>
          </cell>
          <cell r="M29">
            <v>7.6662624999999956E-2</v>
          </cell>
          <cell r="N29">
            <v>1</v>
          </cell>
        </row>
      </sheetData>
      <sheetData sheetId="10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0.82520833333333332</v>
          </cell>
          <cell r="L6">
            <v>0.94120000000000004</v>
          </cell>
          <cell r="M6">
            <v>6.4249972222222132E-2</v>
          </cell>
          <cell r="N6">
            <v>3.5714285714285712E-2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0.8274421296296296</v>
          </cell>
          <cell r="L7">
            <v>0.92549999999999999</v>
          </cell>
          <cell r="M7">
            <v>6.5245607638888772E-2</v>
          </cell>
          <cell r="N7">
            <v>7.1428571428571425E-2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896</v>
          </cell>
          <cell r="F8" t="str">
            <v>Express</v>
          </cell>
          <cell r="G8" t="str">
            <v>Mariatta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0.84197916666666661</v>
          </cell>
          <cell r="L8">
            <v>0.73899999999999999</v>
          </cell>
          <cell r="M8">
            <v>6.7972604166666631E-2</v>
          </cell>
          <cell r="N8">
            <v>0.10714285714285714</v>
          </cell>
        </row>
        <row r="9">
          <cell r="B9" t="str">
            <v>Ove A Kvalnes</v>
          </cell>
          <cell r="C9" t="str">
            <v>USF</v>
          </cell>
          <cell r="D9" t="str">
            <v>NOR</v>
          </cell>
          <cell r="E9">
            <v>14118</v>
          </cell>
          <cell r="F9" t="str">
            <v>Archambault 40RC</v>
          </cell>
          <cell r="G9" t="str">
            <v>Shaka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0.83608796296296306</v>
          </cell>
          <cell r="L9">
            <v>0.86617442425522928</v>
          </cell>
          <cell r="M9">
            <v>6.855209158631087E-2</v>
          </cell>
          <cell r="N9">
            <v>0.14285714285714285</v>
          </cell>
        </row>
        <row r="10">
          <cell r="B10" t="str">
            <v>Joachim Lyng-Olsen</v>
          </cell>
          <cell r="C10" t="str">
            <v>USF</v>
          </cell>
          <cell r="D10" t="str">
            <v>NOR</v>
          </cell>
          <cell r="E10">
            <v>7055</v>
          </cell>
          <cell r="F10" t="str">
            <v>Contrast 33</v>
          </cell>
          <cell r="G10" t="str">
            <v>Vildensky</v>
          </cell>
          <cell r="H10" t="str">
            <v>Nei</v>
          </cell>
          <cell r="I10" t="str">
            <v>Ja</v>
          </cell>
          <cell r="J10" t="str">
            <v>18:00</v>
          </cell>
          <cell r="K10">
            <v>0.84230324074074081</v>
          </cell>
          <cell r="L10">
            <v>0.76090000000000002</v>
          </cell>
          <cell r="M10">
            <v>7.0233535879629688E-2</v>
          </cell>
          <cell r="N10">
            <v>0.17857142857142858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0.83939814814814817</v>
          </cell>
          <cell r="L11">
            <v>0.85199999999999998</v>
          </cell>
          <cell r="M11">
            <v>7.0250555555555497E-2</v>
          </cell>
          <cell r="N11">
            <v>0.21428571428571427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0.84538194444444448</v>
          </cell>
          <cell r="L12">
            <v>0.73899999999999999</v>
          </cell>
          <cell r="M12">
            <v>7.0487256944444465E-2</v>
          </cell>
          <cell r="N12">
            <v>0.25</v>
          </cell>
        </row>
        <row r="13">
          <cell r="B13" t="str">
            <v>Andreas Abilgaard</v>
          </cell>
          <cell r="C13" t="str">
            <v>USF</v>
          </cell>
          <cell r="D13" t="str">
            <v>NOR</v>
          </cell>
          <cell r="E13">
            <v>14784</v>
          </cell>
          <cell r="F13" t="str">
            <v>Elan 310</v>
          </cell>
          <cell r="G13" t="str">
            <v>Kårstua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0.84366898148148151</v>
          </cell>
          <cell r="L13">
            <v>0.81289999999999996</v>
          </cell>
          <cell r="M13">
            <v>7.0498376157407353E-2</v>
          </cell>
          <cell r="N13">
            <v>0.2857142857142857</v>
          </cell>
        </row>
        <row r="14">
          <cell r="B14" t="str">
            <v>Egil Naustvik</v>
          </cell>
          <cell r="C14" t="str">
            <v>FS</v>
          </cell>
          <cell r="D14" t="str">
            <v>NOR</v>
          </cell>
          <cell r="E14">
            <v>9727</v>
          </cell>
          <cell r="F14" t="str">
            <v>Linjett 33</v>
          </cell>
          <cell r="G14" t="str">
            <v>Fragancia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0.84046296296296286</v>
          </cell>
          <cell r="L14">
            <v>0.78559999999999997</v>
          </cell>
          <cell r="M14">
            <v>7.1067703703703619E-2</v>
          </cell>
          <cell r="N14">
            <v>0.32142857142857145</v>
          </cell>
        </row>
        <row r="15">
          <cell r="B15" t="str">
            <v>Siv Christensen</v>
          </cell>
          <cell r="C15" t="str">
            <v>KNS</v>
          </cell>
          <cell r="D15" t="str">
            <v>NOR</v>
          </cell>
          <cell r="E15">
            <v>329</v>
          </cell>
          <cell r="F15" t="str">
            <v>J/80</v>
          </cell>
          <cell r="G15" t="str">
            <v>Baby Boop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0.83678240740740739</v>
          </cell>
          <cell r="L15">
            <v>0.81940000000000002</v>
          </cell>
          <cell r="M15">
            <v>7.1109504629629616E-2</v>
          </cell>
          <cell r="N15">
            <v>0.35714285714285715</v>
          </cell>
        </row>
        <row r="16">
          <cell r="B16" t="str">
            <v>Yngve Amundsen</v>
          </cell>
          <cell r="C16" t="str">
            <v>USF</v>
          </cell>
          <cell r="D16" t="str">
            <v>NOR</v>
          </cell>
          <cell r="E16">
            <v>88</v>
          </cell>
          <cell r="F16" t="str">
            <v>X-35 OD</v>
          </cell>
          <cell r="G16" t="str">
            <v>Akhillevs-X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0.83813657407407405</v>
          </cell>
          <cell r="L16">
            <v>0.89070000000000005</v>
          </cell>
          <cell r="M16">
            <v>7.2317829861111016E-2</v>
          </cell>
          <cell r="N16">
            <v>0.39285714285714285</v>
          </cell>
        </row>
        <row r="17">
          <cell r="B17" t="str">
            <v>Hans Wang</v>
          </cell>
          <cell r="C17" t="str">
            <v>USF</v>
          </cell>
          <cell r="D17" t="str">
            <v>NOR</v>
          </cell>
          <cell r="E17" t="str">
            <v>10775/4444</v>
          </cell>
          <cell r="F17" t="str">
            <v>X-40</v>
          </cell>
          <cell r="G17" t="str">
            <v>Kjappfot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0.83586805555555566</v>
          </cell>
          <cell r="L17">
            <v>0.91930000000000001</v>
          </cell>
          <cell r="M17">
            <v>7.2554475694444454E-2</v>
          </cell>
          <cell r="N17">
            <v>0.42857142857142855</v>
          </cell>
        </row>
        <row r="18">
          <cell r="B18" t="str">
            <v>Andreas Tinglum</v>
          </cell>
          <cell r="C18" t="str">
            <v>FS</v>
          </cell>
          <cell r="D18" t="str">
            <v>NOR</v>
          </cell>
          <cell r="E18">
            <v>16220</v>
          </cell>
          <cell r="F18" t="str">
            <v>FIGARO 2</v>
          </cell>
          <cell r="G18" t="str">
            <v>Tetraktys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0.83733796296296292</v>
          </cell>
          <cell r="L18">
            <v>0.9073</v>
          </cell>
          <cell r="M18">
            <v>7.2941039351851741E-2</v>
          </cell>
          <cell r="N18">
            <v>0.4642857142857143</v>
          </cell>
        </row>
        <row r="19">
          <cell r="B19" t="str">
            <v>Kjell U Sandvig</v>
          </cell>
          <cell r="C19" t="str">
            <v>Bærum</v>
          </cell>
          <cell r="D19" t="str">
            <v>NOR</v>
          </cell>
          <cell r="E19">
            <v>15179</v>
          </cell>
          <cell r="F19" t="str">
            <v>Arcona 410</v>
          </cell>
          <cell r="G19" t="str">
            <v>Stær</v>
          </cell>
          <cell r="H19" t="str">
            <v>Ja</v>
          </cell>
          <cell r="I19" t="str">
            <v>Nei</v>
          </cell>
          <cell r="J19" t="str">
            <v>18:10</v>
          </cell>
          <cell r="K19">
            <v>0.84456018518518527</v>
          </cell>
          <cell r="L19">
            <v>0.83340508093043197</v>
          </cell>
          <cell r="M19">
            <v>7.3019403502816785E-2</v>
          </cell>
          <cell r="N19">
            <v>0.5</v>
          </cell>
        </row>
        <row r="20">
          <cell r="B20" t="str">
            <v>Pål Saltvedt</v>
          </cell>
          <cell r="C20" t="str">
            <v>FS</v>
          </cell>
          <cell r="D20" t="str">
            <v>NOR</v>
          </cell>
          <cell r="E20">
            <v>11733</v>
          </cell>
          <cell r="F20" t="str">
            <v>Elan 40</v>
          </cell>
          <cell r="G20" t="str">
            <v>Jonna</v>
          </cell>
          <cell r="H20" t="str">
            <v>Ja</v>
          </cell>
          <cell r="I20" t="str">
            <v>Ja</v>
          </cell>
          <cell r="J20" t="str">
            <v>18:10</v>
          </cell>
          <cell r="K20">
            <v>0.84245370370370365</v>
          </cell>
          <cell r="L20">
            <v>0.85840000000000005</v>
          </cell>
          <cell r="M20">
            <v>7.3401148148148035E-2</v>
          </cell>
          <cell r="N20">
            <v>0.5357142857142857</v>
          </cell>
        </row>
        <row r="21">
          <cell r="B21" t="str">
            <v>Rune Wahl Nilsson</v>
          </cell>
          <cell r="C21" t="str">
            <v>KNS</v>
          </cell>
          <cell r="D21" t="str">
            <v>NOR</v>
          </cell>
          <cell r="E21">
            <v>174</v>
          </cell>
          <cell r="F21" t="str">
            <v>11 MOD</v>
          </cell>
          <cell r="G21" t="str">
            <v>Linn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0.8391319444444445</v>
          </cell>
          <cell r="L21">
            <v>0.89600000000000002</v>
          </cell>
          <cell r="M21">
            <v>7.3639999999999969E-2</v>
          </cell>
          <cell r="N21">
            <v>0.5714285714285714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</v>
          </cell>
          <cell r="G22" t="str">
            <v>ZIGGY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0.8444328703703704</v>
          </cell>
          <cell r="L22">
            <v>0.7833</v>
          </cell>
          <cell r="M22">
            <v>7.3969267361111132E-2</v>
          </cell>
          <cell r="N22">
            <v>0.6071428571428571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0.84538194444444448</v>
          </cell>
          <cell r="L23">
            <v>0.79149999999999998</v>
          </cell>
          <cell r="M23">
            <v>7.5494809027777804E-2</v>
          </cell>
          <cell r="N23">
            <v>0.6428571428571429</v>
          </cell>
        </row>
        <row r="24">
          <cell r="B24" t="str">
            <v>Monica Hjelle</v>
          </cell>
          <cell r="C24" t="str">
            <v>USF</v>
          </cell>
          <cell r="D24" t="str">
            <v>NOR</v>
          </cell>
          <cell r="E24">
            <v>3567</v>
          </cell>
          <cell r="F24" t="str">
            <v>X-102</v>
          </cell>
          <cell r="G24" t="str">
            <v>BLÅTANN</v>
          </cell>
          <cell r="H24" t="str">
            <v>Nei</v>
          </cell>
          <cell r="I24" t="str">
            <v>Nei</v>
          </cell>
          <cell r="J24" t="str">
            <v>18:00</v>
          </cell>
          <cell r="K24">
            <v>0.84934027777777776</v>
          </cell>
          <cell r="L24">
            <v>0.77659999999999996</v>
          </cell>
          <cell r="M24">
            <v>7.7147659722222206E-2</v>
          </cell>
          <cell r="N24">
            <v>0.6785714285714286</v>
          </cell>
        </row>
        <row r="25">
          <cell r="B25" t="str">
            <v>Cecilia Stokkeland</v>
          </cell>
          <cell r="C25" t="str">
            <v>USF</v>
          </cell>
          <cell r="D25" t="str">
            <v>NOR</v>
          </cell>
          <cell r="E25">
            <v>11541</v>
          </cell>
          <cell r="F25" t="str">
            <v>J/109</v>
          </cell>
          <cell r="G25" t="str">
            <v>JJ Flash</v>
          </cell>
          <cell r="H25" t="str">
            <v>Ja</v>
          </cell>
          <cell r="I25" t="str">
            <v>Ja</v>
          </cell>
          <cell r="J25" t="str">
            <v>18:10</v>
          </cell>
          <cell r="K25">
            <v>0.84346064814814825</v>
          </cell>
          <cell r="L25">
            <v>0.9</v>
          </cell>
          <cell r="M25">
            <v>7.7864583333333348E-2</v>
          </cell>
          <cell r="N25">
            <v>0.7142857142857143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0.84429398148148149</v>
          </cell>
          <cell r="L26">
            <v>0.90839999999999999</v>
          </cell>
          <cell r="M26">
            <v>7.9348319444444371E-2</v>
          </cell>
          <cell r="N26">
            <v>0.75</v>
          </cell>
        </row>
        <row r="27">
          <cell r="B27" t="str">
            <v>Arild Vikse</v>
          </cell>
          <cell r="C27" t="str">
            <v>USF</v>
          </cell>
          <cell r="D27" t="str">
            <v>NOR</v>
          </cell>
          <cell r="E27">
            <v>175</v>
          </cell>
          <cell r="F27" t="str">
            <v>11 MOD</v>
          </cell>
          <cell r="G27" t="str">
            <v>Olivia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0.84614583333333337</v>
          </cell>
          <cell r="L27">
            <v>0.89600000000000002</v>
          </cell>
          <cell r="M27">
            <v>7.9924444444444409E-2</v>
          </cell>
          <cell r="N27">
            <v>0.7857142857142857</v>
          </cell>
        </row>
        <row r="28">
          <cell r="B28" t="str">
            <v>Stein Thorstensen</v>
          </cell>
          <cell r="C28" t="str">
            <v>FS</v>
          </cell>
          <cell r="D28" t="str">
            <v>NOR</v>
          </cell>
          <cell r="E28">
            <v>63</v>
          </cell>
          <cell r="F28" t="str">
            <v>H-båt</v>
          </cell>
          <cell r="G28" t="str">
            <v>Hermine</v>
          </cell>
          <cell r="H28" t="str">
            <v>Ja</v>
          </cell>
          <cell r="I28" t="str">
            <v>Ja</v>
          </cell>
          <cell r="J28" t="str">
            <v>18:00</v>
          </cell>
          <cell r="K28" t="str">
            <v>DSQ</v>
          </cell>
          <cell r="L28">
            <v>0.69199999999999995</v>
          </cell>
          <cell r="M28" t="e">
            <v>#VALUE!</v>
          </cell>
          <cell r="N28">
            <v>1.5</v>
          </cell>
        </row>
        <row r="29">
          <cell r="B29" t="str">
            <v>Nils Parnemann</v>
          </cell>
          <cell r="C29" t="str">
            <v>USF</v>
          </cell>
          <cell r="D29" t="str">
            <v>NOR</v>
          </cell>
          <cell r="E29">
            <v>70</v>
          </cell>
          <cell r="F29" t="str">
            <v>H-båt</v>
          </cell>
          <cell r="G29" t="str">
            <v>Nipa</v>
          </cell>
          <cell r="H29" t="str">
            <v>Ja</v>
          </cell>
          <cell r="I29" t="str">
            <v>Ja</v>
          </cell>
          <cell r="J29" t="str">
            <v>18:00</v>
          </cell>
          <cell r="K29" t="str">
            <v>DNF</v>
          </cell>
          <cell r="L29">
            <v>0.69199999999999995</v>
          </cell>
          <cell r="M29" t="e">
            <v>#VALUE!</v>
          </cell>
          <cell r="N29">
            <v>1</v>
          </cell>
        </row>
        <row r="30">
          <cell r="B30" t="str">
            <v>Benedicte Angell</v>
          </cell>
          <cell r="C30" t="str">
            <v>USF</v>
          </cell>
          <cell r="D30" t="str">
            <v>NOR</v>
          </cell>
          <cell r="E30">
            <v>914</v>
          </cell>
          <cell r="F30" t="str">
            <v xml:space="preserve">Maxi fenix </v>
          </cell>
          <cell r="G30" t="str">
            <v>Salt</v>
          </cell>
          <cell r="H30" t="str">
            <v>Ja</v>
          </cell>
          <cell r="I30" t="str">
            <v>Nei</v>
          </cell>
          <cell r="J30" t="str">
            <v>18:00</v>
          </cell>
          <cell r="K30" t="str">
            <v>DNF</v>
          </cell>
          <cell r="L30">
            <v>0.66909846638956583</v>
          </cell>
          <cell r="M30" t="e">
            <v>#VALUE!</v>
          </cell>
          <cell r="N30">
            <v>1</v>
          </cell>
        </row>
        <row r="31">
          <cell r="B31" t="str">
            <v>Ingrid Fladmark</v>
          </cell>
          <cell r="C31" t="str">
            <v>FS</v>
          </cell>
          <cell r="D31" t="str">
            <v>NOR</v>
          </cell>
          <cell r="E31">
            <v>3951</v>
          </cell>
          <cell r="F31" t="str">
            <v>Albin Nova</v>
          </cell>
          <cell r="G31" t="str">
            <v>Fryd V</v>
          </cell>
          <cell r="H31" t="str">
            <v>Nei</v>
          </cell>
          <cell r="I31" t="str">
            <v>Ja</v>
          </cell>
          <cell r="J31" t="str">
            <v>18:00</v>
          </cell>
          <cell r="K31" t="str">
            <v>DNF</v>
          </cell>
          <cell r="L31">
            <v>0.76259999999999994</v>
          </cell>
          <cell r="M31" t="e">
            <v>#VALUE!</v>
          </cell>
          <cell r="N31">
            <v>1</v>
          </cell>
        </row>
        <row r="32">
          <cell r="B32" t="str">
            <v>Espen Sunde</v>
          </cell>
          <cell r="C32" t="str">
            <v>USF</v>
          </cell>
          <cell r="D32" t="str">
            <v>NOR</v>
          </cell>
          <cell r="E32">
            <v>14069</v>
          </cell>
          <cell r="F32" t="str">
            <v>Jeanneau 30i</v>
          </cell>
          <cell r="G32" t="str">
            <v>Vesla</v>
          </cell>
          <cell r="H32" t="str">
            <v>Ja</v>
          </cell>
          <cell r="I32" t="str">
            <v>Nei</v>
          </cell>
          <cell r="J32" t="str">
            <v>18:00</v>
          </cell>
          <cell r="K32" t="str">
            <v>DNF</v>
          </cell>
          <cell r="L32">
            <v>0.63435293103448276</v>
          </cell>
          <cell r="M32" t="e">
            <v>#VALUE!</v>
          </cell>
          <cell r="N32">
            <v>1</v>
          </cell>
        </row>
        <row r="33">
          <cell r="B33" t="str">
            <v>Geir Ilsaas</v>
          </cell>
          <cell r="C33" t="str">
            <v>USF</v>
          </cell>
          <cell r="D33" t="str">
            <v>NOR</v>
          </cell>
          <cell r="E33">
            <v>15509</v>
          </cell>
          <cell r="F33" t="str">
            <v>Sun Odyssey 349</v>
          </cell>
          <cell r="G33" t="str">
            <v>Sammade</v>
          </cell>
          <cell r="H33" t="str">
            <v>Nei</v>
          </cell>
          <cell r="I33" t="str">
            <v>Ja</v>
          </cell>
          <cell r="J33" t="str">
            <v>18:00</v>
          </cell>
          <cell r="K33" t="str">
            <v>DNF</v>
          </cell>
          <cell r="L33">
            <v>0.79190000000000005</v>
          </cell>
          <cell r="M33" t="e">
            <v>#VALUE!</v>
          </cell>
          <cell r="N33">
            <v>1</v>
          </cell>
        </row>
      </sheetData>
      <sheetData sheetId="11">
        <row r="6">
          <cell r="B6" t="str">
            <v>Stein Thorstensen</v>
          </cell>
          <cell r="C6" t="str">
            <v>FS</v>
          </cell>
          <cell r="D6" t="str">
            <v>NOR</v>
          </cell>
          <cell r="E6">
            <v>63</v>
          </cell>
          <cell r="F6" t="str">
            <v>H-båt</v>
          </cell>
          <cell r="G6" t="str">
            <v>Hermine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0.8068981481481482</v>
          </cell>
          <cell r="L6">
            <v>0.87560000000000004</v>
          </cell>
          <cell r="M6">
            <v>4.9820018518518562E-2</v>
          </cell>
          <cell r="N6">
            <v>3.5714285714285712E-2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0.80164351851851856</v>
          </cell>
          <cell r="L7">
            <v>1.1193</v>
          </cell>
          <cell r="M7">
            <v>5.0031673611111063E-2</v>
          </cell>
          <cell r="N7">
            <v>7.1428571428571425E-2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896</v>
          </cell>
          <cell r="F8" t="str">
            <v>Express</v>
          </cell>
          <cell r="G8" t="str">
            <v>Mariatta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0.80510416666666673</v>
          </cell>
          <cell r="L8">
            <v>0.9194</v>
          </cell>
          <cell r="M8">
            <v>5.0662770833333391E-2</v>
          </cell>
          <cell r="N8">
            <v>0.10714285714285714</v>
          </cell>
        </row>
        <row r="9">
          <cell r="B9" t="str">
            <v>Nils Parnemann</v>
          </cell>
          <cell r="C9" t="str">
            <v>USF</v>
          </cell>
          <cell r="D9" t="str">
            <v>NOR</v>
          </cell>
          <cell r="E9">
            <v>70</v>
          </cell>
          <cell r="F9" t="str">
            <v>H-båt</v>
          </cell>
          <cell r="G9" t="str">
            <v>Nipa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0.81063657407407408</v>
          </cell>
          <cell r="L9">
            <v>0.84005109048204907</v>
          </cell>
          <cell r="M9">
            <v>5.0937820174021473E-2</v>
          </cell>
          <cell r="N9">
            <v>0.14285714285714285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0.80626157407407406</v>
          </cell>
          <cell r="L10">
            <v>1.0387</v>
          </cell>
          <cell r="M10">
            <v>5.1225702546296194E-2</v>
          </cell>
          <cell r="N10">
            <v>0.17857142857142858</v>
          </cell>
        </row>
        <row r="11">
          <cell r="B11" t="str">
            <v>Kjell U Sandvig</v>
          </cell>
          <cell r="C11" t="str">
            <v>Bærum</v>
          </cell>
          <cell r="D11" t="str">
            <v>NOR</v>
          </cell>
          <cell r="E11">
            <v>15179</v>
          </cell>
          <cell r="F11" t="str">
            <v>Arcona 410</v>
          </cell>
          <cell r="G11" t="str">
            <v>Stær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0.80354166666666671</v>
          </cell>
          <cell r="L11">
            <v>1.1060407661085743</v>
          </cell>
          <cell r="M11">
            <v>5.1538427365198099E-2</v>
          </cell>
          <cell r="N11">
            <v>0.21428571428571427</v>
          </cell>
        </row>
        <row r="12">
          <cell r="B12" t="str">
            <v>Hans Wang</v>
          </cell>
          <cell r="C12" t="str">
            <v>USF</v>
          </cell>
          <cell r="D12" t="str">
            <v>NOR</v>
          </cell>
          <cell r="E12" t="str">
            <v>10775/4444</v>
          </cell>
          <cell r="F12" t="str">
            <v>X-40</v>
          </cell>
          <cell r="G12" t="str">
            <v>Kjappfot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0.8019560185185185</v>
          </cell>
          <cell r="L12">
            <v>1.1471</v>
          </cell>
          <cell r="M12">
            <v>5.1632776620370247E-2</v>
          </cell>
          <cell r="N12">
            <v>0.25</v>
          </cell>
        </row>
        <row r="13">
          <cell r="B13" t="str">
            <v>Siv Christensen</v>
          </cell>
          <cell r="C13" t="str">
            <v>KNS</v>
          </cell>
          <cell r="D13" t="str">
            <v>NOR</v>
          </cell>
          <cell r="E13">
            <v>329</v>
          </cell>
          <cell r="F13" t="str">
            <v>J/80</v>
          </cell>
          <cell r="G13" t="str">
            <v>Baby Boop</v>
          </cell>
          <cell r="H13" t="str">
            <v>Ja</v>
          </cell>
          <cell r="I13" t="str">
            <v>Ja</v>
          </cell>
          <cell r="J13" t="str">
            <v>18:00</v>
          </cell>
          <cell r="K13">
            <v>0.80200231481481488</v>
          </cell>
          <cell r="L13">
            <v>0.99380000000000002</v>
          </cell>
          <cell r="M13">
            <v>5.1679900462963023E-2</v>
          </cell>
          <cell r="N13">
            <v>0.2857142857142857</v>
          </cell>
        </row>
        <row r="14">
          <cell r="B14" t="str">
            <v>Jonas Smitt-Amundsen</v>
          </cell>
          <cell r="C14" t="str">
            <v>USF</v>
          </cell>
          <cell r="D14" t="str">
            <v>NOR</v>
          </cell>
          <cell r="E14">
            <v>9775</v>
          </cell>
          <cell r="F14" t="str">
            <v xml:space="preserve"> First 31.7 LR</v>
          </cell>
          <cell r="G14" t="str">
            <v>BILBO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0.80377314814814815</v>
          </cell>
          <cell r="L14">
            <v>0.97173348358647726</v>
          </cell>
          <cell r="M14">
            <v>5.225316857341173E-2</v>
          </cell>
          <cell r="N14">
            <v>0.32142857142857145</v>
          </cell>
        </row>
        <row r="15">
          <cell r="B15" t="str">
            <v>Iver Iversen</v>
          </cell>
          <cell r="C15" t="str">
            <v>USF</v>
          </cell>
          <cell r="D15" t="str">
            <v>NOR</v>
          </cell>
          <cell r="E15">
            <v>11172</v>
          </cell>
          <cell r="F15" t="str">
            <v>Grand Soleil 42 R</v>
          </cell>
          <cell r="G15" t="str">
            <v>Tango II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0.80324074074074081</v>
          </cell>
          <cell r="L15">
            <v>1.1427</v>
          </cell>
          <cell r="M15">
            <v>5.2902777777777764E-2</v>
          </cell>
          <cell r="N15">
            <v>0.35714285714285715</v>
          </cell>
        </row>
        <row r="16">
          <cell r="B16" t="str">
            <v>Rune Wahl Nilsson</v>
          </cell>
          <cell r="C16" t="str">
            <v>KNS</v>
          </cell>
          <cell r="D16" t="str">
            <v>NOR</v>
          </cell>
          <cell r="E16">
            <v>174</v>
          </cell>
          <cell r="F16" t="str">
            <v>11 MOD</v>
          </cell>
          <cell r="G16" t="str">
            <v>Linn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0.80531249999999999</v>
          </cell>
          <cell r="L16">
            <v>1.1017999999999999</v>
          </cell>
          <cell r="M16">
            <v>5.3291923611110993E-2</v>
          </cell>
          <cell r="N16">
            <v>0.39285714285714285</v>
          </cell>
        </row>
        <row r="17">
          <cell r="B17" t="str">
            <v>Per Chr. Andresen</v>
          </cell>
          <cell r="C17" t="str">
            <v>FS</v>
          </cell>
          <cell r="D17" t="str">
            <v>NOR</v>
          </cell>
          <cell r="E17">
            <v>11722</v>
          </cell>
          <cell r="F17" t="str">
            <v>Dehler 34</v>
          </cell>
          <cell r="G17" t="str">
            <v>Bellini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0.8105902777777777</v>
          </cell>
          <cell r="L17">
            <v>0.99460000000000004</v>
          </cell>
          <cell r="M17">
            <v>5.3356145833333174E-2</v>
          </cell>
          <cell r="N17">
            <v>0.42857142857142855</v>
          </cell>
        </row>
        <row r="18">
          <cell r="B18" t="str">
            <v>Sturla Falck</v>
          </cell>
          <cell r="C18" t="str">
            <v>FS</v>
          </cell>
          <cell r="D18" t="str">
            <v>NOR</v>
          </cell>
          <cell r="E18">
            <v>22</v>
          </cell>
          <cell r="F18" t="str">
            <v>Express</v>
          </cell>
          <cell r="G18" t="str">
            <v>ELO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0.81099537037037039</v>
          </cell>
          <cell r="L18">
            <v>0.88491513143834155</v>
          </cell>
          <cell r="M18">
            <v>5.3975726188426644E-2</v>
          </cell>
          <cell r="N18">
            <v>0.4642857142857143</v>
          </cell>
        </row>
        <row r="19">
          <cell r="B19" t="str">
            <v>Ove A Kvalnes</v>
          </cell>
          <cell r="C19" t="str">
            <v>USF</v>
          </cell>
          <cell r="D19" t="str">
            <v>NOR</v>
          </cell>
          <cell r="E19">
            <v>14118</v>
          </cell>
          <cell r="F19" t="str">
            <v>Archambault 40RC</v>
          </cell>
          <cell r="G19" t="str">
            <v>Shaka</v>
          </cell>
          <cell r="H19" t="str">
            <v>Ja</v>
          </cell>
          <cell r="I19" t="str">
            <v>Nei</v>
          </cell>
          <cell r="J19" t="str">
            <v>18:10</v>
          </cell>
          <cell r="K19">
            <v>0.80565972222222226</v>
          </cell>
          <cell r="L19">
            <v>1.1112741002949851</v>
          </cell>
          <cell r="M19">
            <v>5.4136026483120228E-2</v>
          </cell>
          <cell r="N19">
            <v>0.5</v>
          </cell>
        </row>
        <row r="20">
          <cell r="B20" t="str">
            <v>Reidar Hauge</v>
          </cell>
          <cell r="C20" t="str">
            <v>USF</v>
          </cell>
          <cell r="D20" t="str">
            <v>NOR</v>
          </cell>
          <cell r="E20">
            <v>9934</v>
          </cell>
          <cell r="F20" t="str">
            <v>CB 365</v>
          </cell>
          <cell r="G20" t="str">
            <v>Chica</v>
          </cell>
          <cell r="H20" t="str">
            <v>Ja</v>
          </cell>
          <cell r="I20" t="str">
            <v>Nei</v>
          </cell>
          <cell r="J20" t="str">
            <v>18:10</v>
          </cell>
          <cell r="K20">
            <v>0.80931712962962965</v>
          </cell>
          <cell r="L20">
            <v>1.0476446575098108</v>
          </cell>
          <cell r="M20">
            <v>5.4867963833702411E-2</v>
          </cell>
          <cell r="N20">
            <v>0.5357142857142857</v>
          </cell>
        </row>
        <row r="21">
          <cell r="B21" t="str">
            <v>Jon Vendelboe</v>
          </cell>
          <cell r="C21" t="str">
            <v>USF</v>
          </cell>
          <cell r="D21" t="str">
            <v>NOR</v>
          </cell>
          <cell r="E21">
            <v>11620</v>
          </cell>
          <cell r="F21" t="str">
            <v>X-37</v>
          </cell>
          <cell r="G21" t="str">
            <v>MetaXa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0.80710648148148145</v>
          </cell>
          <cell r="L21">
            <v>1.0962000000000001</v>
          </cell>
          <cell r="M21">
            <v>5.4987624999999873E-2</v>
          </cell>
          <cell r="N21">
            <v>0.5714285714285714</v>
          </cell>
        </row>
        <row r="22">
          <cell r="B22" t="str">
            <v>Joachim Lyng-Olsen</v>
          </cell>
          <cell r="C22" t="str">
            <v>USF</v>
          </cell>
          <cell r="D22" t="str">
            <v>NOR</v>
          </cell>
          <cell r="E22">
            <v>7055</v>
          </cell>
          <cell r="F22" t="str">
            <v>Contrast 33</v>
          </cell>
          <cell r="G22" t="str">
            <v>Vildensky</v>
          </cell>
          <cell r="H22" t="str">
            <v>Nei</v>
          </cell>
          <cell r="I22" t="str">
            <v>Ja</v>
          </cell>
          <cell r="J22" t="str">
            <v>18:00</v>
          </cell>
          <cell r="K22">
            <v>0.80579861111111117</v>
          </cell>
          <cell r="L22">
            <v>0.9909</v>
          </cell>
          <cell r="M22">
            <v>5.5290843750000061E-2</v>
          </cell>
          <cell r="N22">
            <v>0.6071428571428571</v>
          </cell>
        </row>
        <row r="23">
          <cell r="B23" t="str">
            <v>Yngve Amundsen</v>
          </cell>
          <cell r="C23" t="str">
            <v>USF</v>
          </cell>
          <cell r="D23" t="str">
            <v>NOR</v>
          </cell>
          <cell r="E23">
            <v>88</v>
          </cell>
          <cell r="F23" t="str">
            <v>X-35 OD</v>
          </cell>
          <cell r="G23" t="str">
            <v>Akhillevs-X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0.80704861111111104</v>
          </cell>
          <cell r="L23">
            <v>1.1122000000000001</v>
          </cell>
          <cell r="M23">
            <v>5.5725854166666491E-2</v>
          </cell>
          <cell r="N23">
            <v>0.6428571428571429</v>
          </cell>
        </row>
        <row r="24">
          <cell r="B24" t="str">
            <v>Monica Hjelle</v>
          </cell>
          <cell r="C24" t="str">
            <v>USF</v>
          </cell>
          <cell r="D24" t="str">
            <v>NOR</v>
          </cell>
          <cell r="E24">
            <v>3567</v>
          </cell>
          <cell r="F24" t="str">
            <v>X-102</v>
          </cell>
          <cell r="G24" t="str">
            <v>BLÅTANN</v>
          </cell>
          <cell r="H24" t="str">
            <v>Nei</v>
          </cell>
          <cell r="I24" t="str">
            <v>Nei</v>
          </cell>
          <cell r="J24" t="str">
            <v>18:00</v>
          </cell>
          <cell r="K24">
            <v>0.80644675925925924</v>
          </cell>
          <cell r="L24">
            <v>0.99319999999999997</v>
          </cell>
          <cell r="M24">
            <v>5.6062921296296274E-2</v>
          </cell>
          <cell r="N24">
            <v>0.6785714285714286</v>
          </cell>
        </row>
        <row r="25">
          <cell r="B25" t="str">
            <v>Pål Saltvedt</v>
          </cell>
          <cell r="C25" t="str">
            <v>FS</v>
          </cell>
          <cell r="D25" t="str">
            <v>NOR</v>
          </cell>
          <cell r="E25">
            <v>11733</v>
          </cell>
          <cell r="F25" t="str">
            <v>Elan 40</v>
          </cell>
          <cell r="G25" t="str">
            <v>Jonna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0.80850694444444438</v>
          </cell>
          <cell r="L25">
            <v>1.1097999999999999</v>
          </cell>
          <cell r="M25">
            <v>5.7224062499999825E-2</v>
          </cell>
          <cell r="N25">
            <v>0.7142857142857143</v>
          </cell>
        </row>
        <row r="26">
          <cell r="B26" t="str">
            <v>Espen Sunde</v>
          </cell>
          <cell r="C26" t="str">
            <v>USF</v>
          </cell>
          <cell r="D26" t="str">
            <v>NOR</v>
          </cell>
          <cell r="E26">
            <v>14069</v>
          </cell>
          <cell r="F26" t="str">
            <v>Jeanneau 30i</v>
          </cell>
          <cell r="G26" t="str">
            <v>Vesla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0.81593749999999998</v>
          </cell>
          <cell r="L26">
            <v>0.87495031324260109</v>
          </cell>
          <cell r="M26">
            <v>5.7692036279433992E-2</v>
          </cell>
          <cell r="N26">
            <v>0.75</v>
          </cell>
        </row>
        <row r="27">
          <cell r="B27" t="str">
            <v>Caroline Grimsgaard</v>
          </cell>
          <cell r="C27" t="str">
            <v>FS</v>
          </cell>
          <cell r="D27" t="str">
            <v>NOR</v>
          </cell>
          <cell r="E27">
            <v>10324</v>
          </cell>
          <cell r="F27" t="str">
            <v>First 31.7</v>
          </cell>
          <cell r="G27" t="str">
            <v>ZIGGY</v>
          </cell>
          <cell r="H27" t="str">
            <v>Nei</v>
          </cell>
          <cell r="I27" t="str">
            <v>Nei</v>
          </cell>
          <cell r="J27" t="str">
            <v>18:00</v>
          </cell>
          <cell r="K27">
            <v>0.80876157407407412</v>
          </cell>
          <cell r="L27">
            <v>0.98460000000000003</v>
          </cell>
          <cell r="M27">
            <v>5.785664583333338E-2</v>
          </cell>
          <cell r="N27">
            <v>0.7857142857142857</v>
          </cell>
        </row>
        <row r="28">
          <cell r="B28" t="str">
            <v>Morten Raugstad</v>
          </cell>
          <cell r="C28" t="str">
            <v>FS</v>
          </cell>
          <cell r="D28" t="str">
            <v>NOR</v>
          </cell>
          <cell r="E28">
            <v>475</v>
          </cell>
          <cell r="F28" t="str">
            <v>Express</v>
          </cell>
          <cell r="G28" t="str">
            <v>Baluba</v>
          </cell>
          <cell r="H28" t="str">
            <v>Nei</v>
          </cell>
          <cell r="I28" t="str">
            <v>Nei</v>
          </cell>
          <cell r="J28" t="str">
            <v>18:00</v>
          </cell>
          <cell r="K28">
            <v>0.81456018518518514</v>
          </cell>
          <cell r="L28">
            <v>0.90069999999999995</v>
          </cell>
          <cell r="M28">
            <v>5.8149358796296249E-2</v>
          </cell>
          <cell r="N28">
            <v>0.8214285714285714</v>
          </cell>
        </row>
        <row r="29">
          <cell r="B29" t="str">
            <v>Andreas Haug</v>
          </cell>
          <cell r="C29" t="str">
            <v>FS</v>
          </cell>
          <cell r="D29" t="str">
            <v>NOR</v>
          </cell>
          <cell r="E29">
            <v>13911</v>
          </cell>
          <cell r="F29" t="str">
            <v>Archambault A35</v>
          </cell>
          <cell r="G29" t="str">
            <v>Flaks</v>
          </cell>
          <cell r="H29" t="str">
            <v>Nei</v>
          </cell>
          <cell r="I29" t="str">
            <v>Ja</v>
          </cell>
          <cell r="J29" t="str">
            <v>18:10</v>
          </cell>
          <cell r="K29">
            <v>0.80833333333333324</v>
          </cell>
          <cell r="L29">
            <v>1.1348</v>
          </cell>
          <cell r="M29">
            <v>5.8316111111110902E-2</v>
          </cell>
          <cell r="N29">
            <v>0.8571428571428571</v>
          </cell>
        </row>
        <row r="30">
          <cell r="B30" t="str">
            <v>Christian Stensholt</v>
          </cell>
          <cell r="C30" t="str">
            <v>FS</v>
          </cell>
          <cell r="D30" t="str">
            <v>NOR</v>
          </cell>
          <cell r="E30">
            <v>13724</v>
          </cell>
          <cell r="F30" t="str">
            <v>Pogo 8,50</v>
          </cell>
          <cell r="G30" t="str">
            <v>Vindtora</v>
          </cell>
          <cell r="H30" t="str">
            <v>Ja</v>
          </cell>
          <cell r="I30" t="str">
            <v>Ja</v>
          </cell>
          <cell r="J30" t="str">
            <v>18:00</v>
          </cell>
          <cell r="K30">
            <v>0.80906250000000002</v>
          </cell>
          <cell r="L30">
            <v>1.0059</v>
          </cell>
          <cell r="M30">
            <v>5.9410968750000022E-2</v>
          </cell>
          <cell r="N30">
            <v>0.8928571428571429</v>
          </cell>
        </row>
        <row r="31">
          <cell r="B31" t="str">
            <v>Stig Ulfsby</v>
          </cell>
          <cell r="C31" t="str">
            <v>USF</v>
          </cell>
          <cell r="D31" t="str">
            <v>NOR</v>
          </cell>
          <cell r="E31">
            <v>15953</v>
          </cell>
          <cell r="F31" t="str">
            <v>Sun Odyssey 35</v>
          </cell>
          <cell r="G31" t="str">
            <v>Balsam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0.81364583333333329</v>
          </cell>
          <cell r="L31">
            <v>0.9556</v>
          </cell>
          <cell r="M31">
            <v>6.0819958333333292E-2</v>
          </cell>
          <cell r="N31">
            <v>0.9285714285714286</v>
          </cell>
        </row>
        <row r="32">
          <cell r="B32" t="str">
            <v>Geir Ilsaas</v>
          </cell>
          <cell r="C32" t="str">
            <v>USF</v>
          </cell>
          <cell r="D32" t="str">
            <v>NOR</v>
          </cell>
          <cell r="E32">
            <v>15509</v>
          </cell>
          <cell r="F32" t="str">
            <v>Sun Odyssey 349</v>
          </cell>
          <cell r="G32" t="str">
            <v>Sammade</v>
          </cell>
          <cell r="H32" t="str">
            <v>Nei</v>
          </cell>
          <cell r="I32" t="str">
            <v>Ja</v>
          </cell>
          <cell r="J32" t="str">
            <v>18:00</v>
          </cell>
          <cell r="K32">
            <v>0.81656249999999997</v>
          </cell>
          <cell r="L32">
            <v>1.0368999999999999</v>
          </cell>
          <cell r="M32">
            <v>6.9018656249999963E-2</v>
          </cell>
          <cell r="N32">
            <v>0.9642857142857143</v>
          </cell>
        </row>
        <row r="33">
          <cell r="B33" t="str">
            <v>Cecilia Stokkeland</v>
          </cell>
          <cell r="C33" t="str">
            <v>USF</v>
          </cell>
          <cell r="D33" t="str">
            <v>NOR</v>
          </cell>
          <cell r="E33">
            <v>11541</v>
          </cell>
          <cell r="F33" t="str">
            <v>J/109</v>
          </cell>
          <cell r="G33" t="str">
            <v>JJ Flash</v>
          </cell>
          <cell r="H33" t="str">
            <v>Ja</v>
          </cell>
          <cell r="I33" t="str">
            <v>Ja</v>
          </cell>
          <cell r="J33" t="str">
            <v>18:10</v>
          </cell>
          <cell r="K33" t="str">
            <v>DNF</v>
          </cell>
          <cell r="L33">
            <v>1.0976999999999999</v>
          </cell>
          <cell r="M33" t="e">
            <v>#VALUE!</v>
          </cell>
          <cell r="N33">
            <v>1</v>
          </cell>
        </row>
      </sheetData>
      <sheetData sheetId="12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0.82208333333333339</v>
          </cell>
          <cell r="L6">
            <v>0.64565218654656387</v>
          </cell>
          <cell r="M6">
            <v>4.6540761780231511E-2</v>
          </cell>
          <cell r="N6">
            <v>0.05</v>
          </cell>
        </row>
        <row r="7">
          <cell r="B7" t="str">
            <v>Guri Kjæserud</v>
          </cell>
          <cell r="C7" t="str">
            <v>Oslo SF</v>
          </cell>
          <cell r="D7" t="str">
            <v>NOR</v>
          </cell>
          <cell r="E7">
            <v>123</v>
          </cell>
          <cell r="F7" t="str">
            <v>H-båt</v>
          </cell>
          <cell r="G7" t="str">
            <v>Humla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0.82019675925925928</v>
          </cell>
          <cell r="L7">
            <v>0.69199999999999995</v>
          </cell>
          <cell r="M7">
            <v>4.8576157407407415E-2</v>
          </cell>
          <cell r="N7">
            <v>0.1</v>
          </cell>
        </row>
        <row r="8">
          <cell r="B8" t="str">
            <v>Pål Saltvedt</v>
          </cell>
          <cell r="C8" t="str">
            <v>FS</v>
          </cell>
          <cell r="D8" t="str">
            <v>NOR</v>
          </cell>
          <cell r="E8">
            <v>11733</v>
          </cell>
          <cell r="F8" t="str">
            <v>Elan 40</v>
          </cell>
          <cell r="G8" t="str">
            <v>Jonna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0.81442129629629623</v>
          </cell>
          <cell r="L8">
            <v>0.85619999999999996</v>
          </cell>
          <cell r="M8">
            <v>4.9211680555555422E-2</v>
          </cell>
          <cell r="N8">
            <v>0.15</v>
          </cell>
        </row>
        <row r="9">
          <cell r="B9" t="str">
            <v>Aril Spetalen</v>
          </cell>
          <cell r="C9" t="str">
            <v>USF</v>
          </cell>
          <cell r="D9" t="str">
            <v>NOR</v>
          </cell>
          <cell r="E9">
            <v>896</v>
          </cell>
          <cell r="F9" t="str">
            <v>Express</v>
          </cell>
          <cell r="G9" t="str">
            <v>Mariatta</v>
          </cell>
          <cell r="H9" t="str">
            <v>Nei</v>
          </cell>
          <cell r="I9" t="str">
            <v>Ja</v>
          </cell>
          <cell r="J9" t="str">
            <v>18:00</v>
          </cell>
          <cell r="K9">
            <v>0.81775462962962964</v>
          </cell>
          <cell r="L9">
            <v>0.73270000000000002</v>
          </cell>
          <cell r="M9">
            <v>4.9643817129629633E-2</v>
          </cell>
          <cell r="N9">
            <v>0.2</v>
          </cell>
        </row>
        <row r="10">
          <cell r="B10" t="str">
            <v>Siv Christensen</v>
          </cell>
          <cell r="C10" t="str">
            <v>KNS</v>
          </cell>
          <cell r="D10" t="str">
            <v>NOR</v>
          </cell>
          <cell r="E10">
            <v>329</v>
          </cell>
          <cell r="F10" t="str">
            <v>J/80</v>
          </cell>
          <cell r="G10" t="str">
            <v>Baby Boop</v>
          </cell>
          <cell r="H10" t="str">
            <v>Ja</v>
          </cell>
          <cell r="I10" t="str">
            <v>Ja</v>
          </cell>
          <cell r="J10" t="str">
            <v>18:00</v>
          </cell>
          <cell r="K10">
            <v>0.81178240740740737</v>
          </cell>
          <cell r="L10">
            <v>0.81940000000000002</v>
          </cell>
          <cell r="M10">
            <v>5.0624504629629599E-2</v>
          </cell>
          <cell r="N10">
            <v>0.25</v>
          </cell>
        </row>
        <row r="11">
          <cell r="B11" t="str">
            <v>Ove A Kvalnes</v>
          </cell>
          <cell r="C11" t="str">
            <v>USF</v>
          </cell>
          <cell r="D11" t="str">
            <v>NOR</v>
          </cell>
          <cell r="E11">
            <v>14118</v>
          </cell>
          <cell r="F11" t="str">
            <v>Archambault 40RC</v>
          </cell>
          <cell r="G11" t="str">
            <v>Shaka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0.8156944444444445</v>
          </cell>
          <cell r="L11">
            <v>0.8659</v>
          </cell>
          <cell r="M11">
            <v>5.0871624999999976E-2</v>
          </cell>
          <cell r="N11">
            <v>0.3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0.81202546296296296</v>
          </cell>
          <cell r="L12">
            <v>0.92549999999999999</v>
          </cell>
          <cell r="M12">
            <v>5.0977482638888807E-2</v>
          </cell>
          <cell r="N12">
            <v>0.35</v>
          </cell>
        </row>
        <row r="13">
          <cell r="B13" t="str">
            <v>Joachim Lyng-Olsen</v>
          </cell>
          <cell r="C13" t="str">
            <v>USF</v>
          </cell>
          <cell r="D13" t="str">
            <v>NOR</v>
          </cell>
          <cell r="E13">
            <v>7055</v>
          </cell>
          <cell r="F13" t="str">
            <v>Contrast 33</v>
          </cell>
          <cell r="G13" t="str">
            <v>Vildensky</v>
          </cell>
          <cell r="H13" t="str">
            <v>Nei</v>
          </cell>
          <cell r="I13" t="str">
            <v>Ja</v>
          </cell>
          <cell r="J13" t="str">
            <v>18:00</v>
          </cell>
          <cell r="K13">
            <v>0.81712962962962965</v>
          </cell>
          <cell r="L13">
            <v>0.76090000000000002</v>
          </cell>
          <cell r="M13">
            <v>5.1078935185185199E-2</v>
          </cell>
          <cell r="N13">
            <v>0.4</v>
          </cell>
        </row>
        <row r="14">
          <cell r="B14" t="str">
            <v>Iver Iversen</v>
          </cell>
          <cell r="C14" t="str">
            <v>USF</v>
          </cell>
          <cell r="D14" t="str">
            <v>NOR</v>
          </cell>
          <cell r="E14">
            <v>11172</v>
          </cell>
          <cell r="F14" t="str">
            <v>Grand Soleil 42 R</v>
          </cell>
          <cell r="G14" t="str">
            <v>Tango II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0.81565972222222216</v>
          </cell>
          <cell r="L14">
            <v>0.87209999999999999</v>
          </cell>
          <cell r="M14">
            <v>5.1205593749999868E-2</v>
          </cell>
          <cell r="N14">
            <v>0.45</v>
          </cell>
        </row>
        <row r="15">
          <cell r="B15" t="str">
            <v>Egil Naustvik</v>
          </cell>
          <cell r="C15" t="str">
            <v>FS</v>
          </cell>
          <cell r="D15" t="str">
            <v>NOR</v>
          </cell>
          <cell r="E15">
            <v>9727</v>
          </cell>
          <cell r="F15" t="str">
            <v>Linjett 33</v>
          </cell>
          <cell r="G15" t="str">
            <v>Fragancia</v>
          </cell>
          <cell r="H15" t="str">
            <v>Nei</v>
          </cell>
          <cell r="I15" t="str">
            <v>Ja</v>
          </cell>
          <cell r="J15" t="str">
            <v>18:00</v>
          </cell>
          <cell r="K15">
            <v>0.81542824074074083</v>
          </cell>
          <cell r="L15">
            <v>0.78559999999999997</v>
          </cell>
          <cell r="M15">
            <v>5.1400425925925995E-2</v>
          </cell>
          <cell r="N15">
            <v>0.5</v>
          </cell>
        </row>
        <row r="16">
          <cell r="B16" t="str">
            <v>Sturla Falck</v>
          </cell>
          <cell r="C16" t="str">
            <v>FS</v>
          </cell>
          <cell r="D16" t="str">
            <v>NOR</v>
          </cell>
          <cell r="E16">
            <v>22</v>
          </cell>
          <cell r="F16" t="str">
            <v>Express</v>
          </cell>
          <cell r="G16" t="str">
            <v>ELO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0.82015046296296301</v>
          </cell>
          <cell r="L16">
            <v>0.73899999999999999</v>
          </cell>
          <cell r="M16">
            <v>5.1841192129629662E-2</v>
          </cell>
          <cell r="N16">
            <v>0.55000000000000004</v>
          </cell>
        </row>
        <row r="17">
          <cell r="B17" t="str">
            <v>Per Chr. Andresen</v>
          </cell>
          <cell r="C17" t="str">
            <v>FS</v>
          </cell>
          <cell r="D17" t="str">
            <v>NOR</v>
          </cell>
          <cell r="E17">
            <v>11722</v>
          </cell>
          <cell r="F17" t="str">
            <v>Dehler 34</v>
          </cell>
          <cell r="G17" t="str">
            <v>Bellini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0.82700231481481479</v>
          </cell>
          <cell r="L17">
            <v>0.74787915702277996</v>
          </cell>
          <cell r="M17">
            <v>5.2394821035403702E-2</v>
          </cell>
          <cell r="N17">
            <v>0.6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0.82194444444444448</v>
          </cell>
          <cell r="L18">
            <v>0.8070783861012687</v>
          </cell>
          <cell r="M18">
            <v>5.2460095096582421E-2</v>
          </cell>
          <cell r="N18">
            <v>0.65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0.81619212962962961</v>
          </cell>
          <cell r="L19">
            <v>0.89070000000000005</v>
          </cell>
          <cell r="M19">
            <v>5.277191319444436E-2</v>
          </cell>
          <cell r="N19">
            <v>0.7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0.82348379629629631</v>
          </cell>
          <cell r="L20">
            <v>0.79990000000000006</v>
          </cell>
          <cell r="M20">
            <v>5.322482754629624E-2</v>
          </cell>
          <cell r="N20">
            <v>0.75</v>
          </cell>
        </row>
        <row r="21">
          <cell r="B21" t="str">
            <v>Morten Raugstad</v>
          </cell>
          <cell r="C21" t="str">
            <v>FS</v>
          </cell>
          <cell r="D21" t="str">
            <v>NOR</v>
          </cell>
          <cell r="E21">
            <v>475</v>
          </cell>
          <cell r="F21" t="str">
            <v>Express</v>
          </cell>
          <cell r="G21" t="str">
            <v>Baluba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0.82791666666666675</v>
          </cell>
          <cell r="L21">
            <v>0.68659999999999999</v>
          </cell>
          <cell r="M21">
            <v>5.3497583333333383E-2</v>
          </cell>
          <cell r="N21">
            <v>0.8</v>
          </cell>
        </row>
        <row r="22">
          <cell r="B22" t="str">
            <v>Jon Vendelboe</v>
          </cell>
          <cell r="C22" t="str">
            <v>USF</v>
          </cell>
          <cell r="D22" t="str">
            <v>NOR</v>
          </cell>
          <cell r="E22">
            <v>11620</v>
          </cell>
          <cell r="F22" t="str">
            <v>X-37</v>
          </cell>
          <cell r="G22" t="str">
            <v>MetaXa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0.82151620370370371</v>
          </cell>
          <cell r="L22">
            <v>0.85199999999999998</v>
          </cell>
          <cell r="M22">
            <v>5.5015138888888815E-2</v>
          </cell>
          <cell r="N22">
            <v>0.85</v>
          </cell>
        </row>
        <row r="23">
          <cell r="B23" t="str">
            <v>Arild Vikse</v>
          </cell>
          <cell r="C23" t="str">
            <v>USF</v>
          </cell>
          <cell r="D23" t="str">
            <v>NOR</v>
          </cell>
          <cell r="E23">
            <v>175</v>
          </cell>
          <cell r="F23" t="str">
            <v>11 MOD</v>
          </cell>
          <cell r="G23" t="str">
            <v>Olivia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0.8190277777777778</v>
          </cell>
          <cell r="L23">
            <v>0.89600000000000002</v>
          </cell>
          <cell r="M23">
            <v>5.5626666666666609E-2</v>
          </cell>
          <cell r="N23">
            <v>0.9</v>
          </cell>
        </row>
        <row r="24">
          <cell r="B24" t="str">
            <v>Monica Hjelle</v>
          </cell>
          <cell r="C24" t="str">
            <v>USF</v>
          </cell>
          <cell r="D24" t="str">
            <v>NOR</v>
          </cell>
          <cell r="E24">
            <v>3567</v>
          </cell>
          <cell r="F24" t="str">
            <v>X-102</v>
          </cell>
          <cell r="G24" t="str">
            <v>BLÅTANN</v>
          </cell>
          <cell r="H24" t="str">
            <v>Nei</v>
          </cell>
          <cell r="I24" t="str">
            <v>Ja</v>
          </cell>
          <cell r="J24" t="str">
            <v>18:00</v>
          </cell>
          <cell r="K24">
            <v>0.82776620370370368</v>
          </cell>
          <cell r="L24">
            <v>0.81110000000000004</v>
          </cell>
          <cell r="M24">
            <v>6.3076167824074061E-2</v>
          </cell>
          <cell r="N24">
            <v>0.95</v>
          </cell>
        </row>
        <row r="25">
          <cell r="B25" t="str">
            <v>Benedicte Angell</v>
          </cell>
          <cell r="C25" t="str">
            <v>USF</v>
          </cell>
          <cell r="D25" t="str">
            <v>NOR</v>
          </cell>
          <cell r="E25">
            <v>914</v>
          </cell>
          <cell r="F25" t="str">
            <v xml:space="preserve">Maxi fenix </v>
          </cell>
          <cell r="G25" t="str">
            <v>Salt</v>
          </cell>
          <cell r="H25" t="str">
            <v>Ja</v>
          </cell>
          <cell r="I25" t="str">
            <v>Nei</v>
          </cell>
          <cell r="J25" t="str">
            <v>18:00</v>
          </cell>
          <cell r="K25" t="str">
            <v>dnf</v>
          </cell>
          <cell r="L25">
            <v>0.66909846638956583</v>
          </cell>
          <cell r="M25" t="e">
            <v>#VALUE!</v>
          </cell>
          <cell r="N25">
            <v>1</v>
          </cell>
        </row>
        <row r="26">
          <cell r="B26" t="str">
            <v>Stein Thorstensen</v>
          </cell>
          <cell r="C26" t="str">
            <v>FS</v>
          </cell>
          <cell r="D26" t="str">
            <v>NOR</v>
          </cell>
          <cell r="E26">
            <v>63</v>
          </cell>
          <cell r="F26" t="str">
            <v>H-båt</v>
          </cell>
          <cell r="G26" t="str">
            <v>Hermine</v>
          </cell>
          <cell r="H26" t="str">
            <v>Ja</v>
          </cell>
          <cell r="I26" t="str">
            <v>Ja</v>
          </cell>
          <cell r="J26" t="str">
            <v>18:00</v>
          </cell>
          <cell r="K26" t="str">
            <v>DNS</v>
          </cell>
          <cell r="L26">
            <v>0.69199999999999995</v>
          </cell>
          <cell r="M26" t="e">
            <v>#VALUE!</v>
          </cell>
          <cell r="N26">
            <v>1.5</v>
          </cell>
        </row>
      </sheetData>
      <sheetData sheetId="13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0.80593750000000008</v>
          </cell>
          <cell r="L6">
            <v>0.87560000000000004</v>
          </cell>
          <cell r="M6">
            <v>4.8978875000000074E-2</v>
          </cell>
          <cell r="N6">
            <v>5.2631578947368418E-2</v>
          </cell>
        </row>
        <row r="7">
          <cell r="B7" t="str">
            <v>Guri Kjæserud</v>
          </cell>
          <cell r="C7" t="str">
            <v>Oslo SF</v>
          </cell>
          <cell r="D7" t="str">
            <v>NOR</v>
          </cell>
          <cell r="E7">
            <v>123</v>
          </cell>
          <cell r="F7" t="str">
            <v>H-båt</v>
          </cell>
          <cell r="G7" t="str">
            <v>Humla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0.80858796296296298</v>
          </cell>
          <cell r="L7">
            <v>0.87560000000000004</v>
          </cell>
          <cell r="M7">
            <v>5.1299620370370391E-2</v>
          </cell>
          <cell r="N7">
            <v>0.10526315789473684</v>
          </cell>
        </row>
        <row r="8">
          <cell r="B8" t="str">
            <v>Arild Vikse</v>
          </cell>
          <cell r="C8" t="str">
            <v>USF</v>
          </cell>
          <cell r="D8" t="str">
            <v>NOR</v>
          </cell>
          <cell r="E8">
            <v>175</v>
          </cell>
          <cell r="F8" t="str">
            <v>11 MOD</v>
          </cell>
          <cell r="G8" t="str">
            <v>Olivia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0.80813657407407413</v>
          </cell>
          <cell r="L8">
            <v>1.0039522054819388</v>
          </cell>
          <cell r="M8">
            <v>5.1394451444983939E-2</v>
          </cell>
          <cell r="N8">
            <v>0.15789473684210525</v>
          </cell>
        </row>
        <row r="9">
          <cell r="B9" t="str">
            <v>Aril Spetalen</v>
          </cell>
          <cell r="C9" t="str">
            <v>USF</v>
          </cell>
          <cell r="D9" t="str">
            <v>NOR</v>
          </cell>
          <cell r="E9">
            <v>896</v>
          </cell>
          <cell r="F9" t="str">
            <v>Express</v>
          </cell>
          <cell r="G9" t="str">
            <v>Mariatta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0.80620370370370376</v>
          </cell>
          <cell r="L9">
            <v>0.9194</v>
          </cell>
          <cell r="M9">
            <v>5.1673685185185232E-2</v>
          </cell>
          <cell r="N9">
            <v>0.21052631578947367</v>
          </cell>
        </row>
        <row r="10">
          <cell r="B10" t="str">
            <v>Marius Andersen</v>
          </cell>
          <cell r="C10" t="str">
            <v>FS</v>
          </cell>
          <cell r="D10" t="str">
            <v>NOR</v>
          </cell>
          <cell r="E10">
            <v>26</v>
          </cell>
          <cell r="F10" t="str">
            <v>Farr 30</v>
          </cell>
          <cell r="G10" t="str">
            <v>Pakalolo II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0.80393518518518514</v>
          </cell>
          <cell r="L10">
            <v>1.1193</v>
          </cell>
          <cell r="M10">
            <v>5.2596736111110966E-2</v>
          </cell>
          <cell r="N10">
            <v>0.26315789473684209</v>
          </cell>
        </row>
        <row r="11">
          <cell r="B11" t="str">
            <v>Petter Frode Amland</v>
          </cell>
          <cell r="C11" t="str">
            <v>FS</v>
          </cell>
          <cell r="D11" t="str">
            <v>NOR</v>
          </cell>
          <cell r="E11">
            <v>11655</v>
          </cell>
          <cell r="F11" t="str">
            <v>Elan 37 dyp kjøl</v>
          </cell>
          <cell r="G11" t="str">
            <v>Tidig 3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0.80495370370370367</v>
          </cell>
          <cell r="L11">
            <v>1.1081000000000001</v>
          </cell>
          <cell r="M11">
            <v>5.3199060185185061E-2</v>
          </cell>
          <cell r="N11">
            <v>0.31578947368421051</v>
          </cell>
        </row>
        <row r="12">
          <cell r="B12" t="str">
            <v>Jon Holm</v>
          </cell>
          <cell r="C12" t="str">
            <v>FS</v>
          </cell>
          <cell r="D12" t="str">
            <v>NOR</v>
          </cell>
          <cell r="E12">
            <v>14887</v>
          </cell>
          <cell r="F12" t="str">
            <v>J/109</v>
          </cell>
          <cell r="G12" t="str">
            <v>Jubel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0.80526620370370372</v>
          </cell>
          <cell r="L12">
            <v>1.1045</v>
          </cell>
          <cell r="M12">
            <v>5.3371383101851778E-2</v>
          </cell>
          <cell r="N12">
            <v>0.36842105263157893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0.80819444444444455</v>
          </cell>
          <cell r="L13">
            <v>1.0449949289696097</v>
          </cell>
          <cell r="M13">
            <v>5.3555990109692517E-2</v>
          </cell>
          <cell r="N13">
            <v>0.42105263157894735</v>
          </cell>
        </row>
        <row r="14">
          <cell r="B14" t="str">
            <v>Egil Naustvik</v>
          </cell>
          <cell r="C14" t="str">
            <v>FS</v>
          </cell>
          <cell r="D14" t="str">
            <v>NOR</v>
          </cell>
          <cell r="E14">
            <v>9727</v>
          </cell>
          <cell r="F14" t="str">
            <v>Linjett 33</v>
          </cell>
          <cell r="G14" t="str">
            <v>Fragancia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0.80504629629629632</v>
          </cell>
          <cell r="L14">
            <v>0.97960000000000003</v>
          </cell>
          <cell r="M14">
            <v>5.3923351851851875E-2</v>
          </cell>
          <cell r="N14">
            <v>0.47368421052631576</v>
          </cell>
        </row>
        <row r="15">
          <cell r="B15" t="str">
            <v>Ove A Kvalnes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40RC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0.80608796296296292</v>
          </cell>
          <cell r="L15">
            <v>1.1112741002949851</v>
          </cell>
          <cell r="M15">
            <v>5.4611919326996466E-2</v>
          </cell>
          <cell r="N15">
            <v>0.52631578947368418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7055</v>
          </cell>
          <cell r="F16" t="str">
            <v>Contrast 33</v>
          </cell>
          <cell r="G16" t="str">
            <v>Vildensky</v>
          </cell>
          <cell r="H16" t="str">
            <v>Nei</v>
          </cell>
          <cell r="I16" t="str">
            <v>Ja</v>
          </cell>
          <cell r="J16" t="str">
            <v>18:00</v>
          </cell>
          <cell r="K16">
            <v>0.80666666666666664</v>
          </cell>
          <cell r="L16">
            <v>0.9909</v>
          </cell>
          <cell r="M16">
            <v>5.6150999999999979E-2</v>
          </cell>
          <cell r="N16">
            <v>0.57894736842105265</v>
          </cell>
        </row>
        <row r="17">
          <cell r="B17" t="str">
            <v>Siv Christensen</v>
          </cell>
          <cell r="C17" t="str">
            <v>KNS</v>
          </cell>
          <cell r="D17" t="str">
            <v>NOR</v>
          </cell>
          <cell r="E17">
            <v>329</v>
          </cell>
          <cell r="F17" t="str">
            <v>J/80</v>
          </cell>
          <cell r="G17" t="str">
            <v>Baby Boop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0.80650462962962965</v>
          </cell>
          <cell r="L17">
            <v>0.99380000000000002</v>
          </cell>
          <cell r="M17">
            <v>5.6154300925925951E-2</v>
          </cell>
          <cell r="N17">
            <v>0.63157894736842102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0.81153935185185189</v>
          </cell>
          <cell r="L18">
            <v>1.0476446575098108</v>
          </cell>
          <cell r="M18">
            <v>5.7196063072613115E-2</v>
          </cell>
          <cell r="N18">
            <v>0.68421052631578949</v>
          </cell>
        </row>
        <row r="19">
          <cell r="B19" t="str">
            <v>Caroline Grimsgaard</v>
          </cell>
          <cell r="C19" t="str">
            <v>FS</v>
          </cell>
          <cell r="D19" t="str">
            <v>NOR</v>
          </cell>
          <cell r="E19">
            <v>10324</v>
          </cell>
          <cell r="F19" t="str">
            <v>First 31.7</v>
          </cell>
          <cell r="G19" t="str">
            <v>ZIGGY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0.80820601851851848</v>
          </cell>
          <cell r="L19">
            <v>0.98460000000000003</v>
          </cell>
          <cell r="M19">
            <v>5.7309645833333291E-2</v>
          </cell>
          <cell r="N19">
            <v>0.73684210526315785</v>
          </cell>
        </row>
        <row r="20">
          <cell r="B20" t="str">
            <v>Christian Stensholt</v>
          </cell>
          <cell r="C20" t="str">
            <v>FS</v>
          </cell>
          <cell r="D20" t="str">
            <v>NOR</v>
          </cell>
          <cell r="E20">
            <v>13724</v>
          </cell>
          <cell r="F20" t="str">
            <v>Pogo 8,50</v>
          </cell>
          <cell r="G20" t="str">
            <v>Vindtora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0.80781249999999993</v>
          </cell>
          <cell r="L20">
            <v>1.0059</v>
          </cell>
          <cell r="M20">
            <v>5.8153593749999934E-2</v>
          </cell>
          <cell r="N20">
            <v>0.78947368421052633</v>
          </cell>
        </row>
        <row r="21">
          <cell r="B21" t="str">
            <v>Jonas Smitt-Amundsen</v>
          </cell>
          <cell r="C21" t="str">
            <v>USF</v>
          </cell>
          <cell r="D21" t="str">
            <v>NOR</v>
          </cell>
          <cell r="E21">
            <v>9775</v>
          </cell>
          <cell r="F21" t="str">
            <v xml:space="preserve"> First 31.7 LR</v>
          </cell>
          <cell r="G21" t="str">
            <v>BILBO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0.81023148148148139</v>
          </cell>
          <cell r="L21">
            <v>0.97173348358647726</v>
          </cell>
          <cell r="M21">
            <v>5.85289473215743E-2</v>
          </cell>
          <cell r="N21">
            <v>0.84210526315789469</v>
          </cell>
        </row>
        <row r="22">
          <cell r="B22" t="str">
            <v>Monica Hjelle</v>
          </cell>
          <cell r="C22" t="str">
            <v>USF</v>
          </cell>
          <cell r="D22" t="str">
            <v>NOR</v>
          </cell>
          <cell r="E22">
            <v>3567</v>
          </cell>
          <cell r="F22" t="str">
            <v>X-102</v>
          </cell>
          <cell r="G22" t="str">
            <v>BLÅTANN</v>
          </cell>
          <cell r="H22" t="str">
            <v>Nei</v>
          </cell>
          <cell r="I22" t="str">
            <v>Ja</v>
          </cell>
          <cell r="J22" t="str">
            <v>18:00</v>
          </cell>
          <cell r="K22">
            <v>0.81631944444444438</v>
          </cell>
          <cell r="L22">
            <v>1.0184</v>
          </cell>
          <cell r="M22">
            <v>6.7539722222222154E-2</v>
          </cell>
          <cell r="N22">
            <v>0.89473684210526316</v>
          </cell>
        </row>
        <row r="23">
          <cell r="B23" t="str">
            <v>Iver Iversen</v>
          </cell>
          <cell r="C23" t="str">
            <v>USF</v>
          </cell>
          <cell r="D23" t="str">
            <v>NOR</v>
          </cell>
          <cell r="E23">
            <v>11172</v>
          </cell>
          <cell r="F23" t="str">
            <v>Grand Soleil 42 R</v>
          </cell>
          <cell r="G23" t="str">
            <v>Tango II</v>
          </cell>
          <cell r="H23" t="str">
            <v>Nei</v>
          </cell>
          <cell r="I23" t="str">
            <v>Nei</v>
          </cell>
          <cell r="J23" t="str">
            <v>18:10</v>
          </cell>
          <cell r="K23" t="str">
            <v>DNF</v>
          </cell>
          <cell r="L23">
            <v>1.1427</v>
          </cell>
          <cell r="M23" t="e">
            <v>#VALUE!</v>
          </cell>
          <cell r="N23">
            <v>1</v>
          </cell>
        </row>
        <row r="24">
          <cell r="B24" t="str">
            <v>Karine Røstad</v>
          </cell>
          <cell r="C24" t="str">
            <v>KNS</v>
          </cell>
          <cell r="D24" t="str">
            <v>NOR</v>
          </cell>
          <cell r="E24">
            <v>13853</v>
          </cell>
          <cell r="F24" t="str">
            <v>IMX45</v>
          </cell>
          <cell r="G24" t="str">
            <v>Philoxenia</v>
          </cell>
          <cell r="H24" t="str">
            <v>Nei</v>
          </cell>
          <cell r="I24" t="str">
            <v>Ja</v>
          </cell>
          <cell r="J24" t="str">
            <v>18:10</v>
          </cell>
          <cell r="K24" t="str">
            <v>OCS</v>
          </cell>
          <cell r="L24">
            <v>1.2257</v>
          </cell>
          <cell r="M24" t="e">
            <v>#VALUE!</v>
          </cell>
          <cell r="N24">
            <v>1.5</v>
          </cell>
        </row>
      </sheetData>
      <sheetData sheetId="14">
        <row r="6">
          <cell r="B6" t="str">
            <v>Stein Thorstensen</v>
          </cell>
          <cell r="C6" t="str">
            <v>FS</v>
          </cell>
          <cell r="D6" t="str">
            <v>NOR</v>
          </cell>
          <cell r="E6">
            <v>105</v>
          </cell>
          <cell r="F6" t="str">
            <v>H-båt</v>
          </cell>
          <cell r="G6" t="str">
            <v>Rå båt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0.82459490740740737</v>
          </cell>
          <cell r="L6">
            <v>0.69199999999999995</v>
          </cell>
          <cell r="M6">
            <v>5.1619675925925902E-2</v>
          </cell>
          <cell r="N6">
            <v>0.1111111111111111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0.83081018518518512</v>
          </cell>
          <cell r="L7">
            <v>0.64565218654656387</v>
          </cell>
          <cell r="M7">
            <v>5.217527276004752E-2</v>
          </cell>
          <cell r="N7">
            <v>0.33333333333333331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0.82163194444444443</v>
          </cell>
          <cell r="L8">
            <v>0.81289999999999996</v>
          </cell>
          <cell r="M8">
            <v>5.2584468749999912E-2</v>
          </cell>
          <cell r="N8">
            <v>0.22222222222222221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0.81783564814814813</v>
          </cell>
          <cell r="L9">
            <v>0.89070000000000005</v>
          </cell>
          <cell r="M9">
            <v>5.42357951388888E-2</v>
          </cell>
          <cell r="N9">
            <v>0.44444444444444442</v>
          </cell>
        </row>
        <row r="10">
          <cell r="B10" t="str">
            <v>Arild Vikse</v>
          </cell>
          <cell r="C10" t="str">
            <v>USF</v>
          </cell>
          <cell r="D10" t="str">
            <v>NOR</v>
          </cell>
          <cell r="E10">
            <v>175</v>
          </cell>
          <cell r="F10" t="str">
            <v>11 MOD</v>
          </cell>
          <cell r="G10" t="str">
            <v>Olivia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0.8224189814814814</v>
          </cell>
          <cell r="L10">
            <v>0.89600000000000002</v>
          </cell>
          <cell r="M10">
            <v>5.8665185185185043E-2</v>
          </cell>
          <cell r="N10">
            <v>0.55555555555555558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0.83263888888888893</v>
          </cell>
          <cell r="L11">
            <v>0.79279999999999995</v>
          </cell>
          <cell r="M11">
            <v>6.0010555555555511E-2</v>
          </cell>
          <cell r="N11">
            <v>0.66666666666666663</v>
          </cell>
        </row>
        <row r="12">
          <cell r="B12" t="str">
            <v>Ove A Kvalnes</v>
          </cell>
          <cell r="C12" t="str">
            <v>USF</v>
          </cell>
          <cell r="D12" t="str">
            <v>NOR</v>
          </cell>
          <cell r="E12">
            <v>11440</v>
          </cell>
          <cell r="F12" t="str">
            <v>Bavaria 35 match</v>
          </cell>
          <cell r="G12" t="str">
            <v>Occasione</v>
          </cell>
          <cell r="H12" t="str">
            <v>Ja</v>
          </cell>
          <cell r="I12" t="str">
            <v>Nei</v>
          </cell>
          <cell r="J12" t="str">
            <v>18:10</v>
          </cell>
          <cell r="K12" t="str">
            <v>DNF</v>
          </cell>
          <cell r="L12">
            <v>0.78546968995835265</v>
          </cell>
          <cell r="M12" t="e">
            <v>#VALUE!</v>
          </cell>
          <cell r="N12">
            <v>1</v>
          </cell>
        </row>
        <row r="13">
          <cell r="B13" t="str">
            <v>Joachim Lyng-Olsen</v>
          </cell>
          <cell r="C13" t="str">
            <v>USF</v>
          </cell>
          <cell r="D13" t="str">
            <v>NOR</v>
          </cell>
          <cell r="E13">
            <v>7055</v>
          </cell>
          <cell r="F13" t="str">
            <v>Contrast 33</v>
          </cell>
          <cell r="G13" t="str">
            <v>Vildensky</v>
          </cell>
          <cell r="H13" t="str">
            <v>Nei</v>
          </cell>
          <cell r="I13" t="str">
            <v>Ja</v>
          </cell>
          <cell r="J13" t="str">
            <v>18:00</v>
          </cell>
          <cell r="K13" t="str">
            <v>DNF</v>
          </cell>
          <cell r="L13">
            <v>0.76090000000000002</v>
          </cell>
          <cell r="M13" t="e">
            <v>#VALUE!</v>
          </cell>
          <cell r="N13">
            <v>1</v>
          </cell>
        </row>
        <row r="14">
          <cell r="B14" t="str">
            <v>Monica Hjelle</v>
          </cell>
          <cell r="C14" t="str">
            <v>USF</v>
          </cell>
          <cell r="D14" t="str">
            <v>NOR</v>
          </cell>
          <cell r="E14">
            <v>3567</v>
          </cell>
          <cell r="F14" t="str">
            <v>X-102</v>
          </cell>
          <cell r="G14" t="str">
            <v>BLÅTANN</v>
          </cell>
          <cell r="H14" t="str">
            <v>Nei</v>
          </cell>
          <cell r="I14" t="str">
            <v>Ja</v>
          </cell>
          <cell r="J14" t="str">
            <v>18:00</v>
          </cell>
          <cell r="K14" t="str">
            <v>DNF</v>
          </cell>
          <cell r="L14">
            <v>0.81110000000000004</v>
          </cell>
          <cell r="M14" t="e">
            <v>#VALUE!</v>
          </cell>
          <cell r="N14">
            <v>1</v>
          </cell>
        </row>
        <row r="17">
          <cell r="C17" t="str">
            <v>NOR 88 Har fått godtgjort 1m30sek for å ha seilt tilbake og startet på nytt pga dobbel-signal fra startbåten, og NOR 88 trodde de fikk signal for tyvstart.</v>
          </cell>
        </row>
      </sheetData>
      <sheetData sheetId="15">
        <row r="6">
          <cell r="B6" t="str">
            <v>Stein Thorstensen</v>
          </cell>
          <cell r="C6" t="str">
            <v>FS</v>
          </cell>
          <cell r="D6" t="str">
            <v>NOR</v>
          </cell>
          <cell r="E6">
            <v>105</v>
          </cell>
          <cell r="F6" t="str">
            <v>H-båt</v>
          </cell>
          <cell r="G6" t="str">
            <v>Rå båt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0.81874999999999998</v>
          </cell>
          <cell r="L6">
            <v>0.69199999999999995</v>
          </cell>
          <cell r="M6">
            <v>4.7574999999999978E-2</v>
          </cell>
          <cell r="N6">
            <v>5.5555555555555552E-2</v>
          </cell>
        </row>
        <row r="7">
          <cell r="B7" t="str">
            <v>Arild Vikse</v>
          </cell>
          <cell r="C7" t="str">
            <v>USF</v>
          </cell>
          <cell r="D7" t="str">
            <v>NOR</v>
          </cell>
          <cell r="E7">
            <v>175</v>
          </cell>
          <cell r="F7" t="str">
            <v>11 MOD</v>
          </cell>
          <cell r="G7" t="str">
            <v>Olivia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0.81053240740740751</v>
          </cell>
          <cell r="L7">
            <v>0.89600000000000002</v>
          </cell>
          <cell r="M7">
            <v>4.801481481481483E-2</v>
          </cell>
          <cell r="N7">
            <v>0.1111111111111111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0.8283449074074074</v>
          </cell>
          <cell r="L8">
            <v>0.64565218654656387</v>
          </cell>
          <cell r="M8">
            <v>5.058356077238068E-2</v>
          </cell>
          <cell r="N8">
            <v>0.16666666666666666</v>
          </cell>
        </row>
        <row r="9">
          <cell r="B9" t="str">
            <v>Jon Vendelboe</v>
          </cell>
          <cell r="C9" t="str">
            <v>USF</v>
          </cell>
          <cell r="D9" t="str">
            <v>NOR</v>
          </cell>
          <cell r="E9">
            <v>11620</v>
          </cell>
          <cell r="F9" t="str">
            <v>X-37</v>
          </cell>
          <cell r="G9" t="str">
            <v>MetaXa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0.8197916666666667</v>
          </cell>
          <cell r="L9">
            <v>0.85199999999999998</v>
          </cell>
          <cell r="M9">
            <v>5.3545833333333286E-2</v>
          </cell>
          <cell r="N9">
            <v>0.22222222222222221</v>
          </cell>
        </row>
        <row r="10">
          <cell r="B10" t="str">
            <v>Egil Naustvik</v>
          </cell>
          <cell r="C10" t="str">
            <v>FS</v>
          </cell>
          <cell r="D10" t="str">
            <v>NOR</v>
          </cell>
          <cell r="E10">
            <v>9727</v>
          </cell>
          <cell r="F10" t="str">
            <v>Linjett 33</v>
          </cell>
          <cell r="G10" t="str">
            <v>Fragancia</v>
          </cell>
          <cell r="H10" t="str">
            <v>Nei</v>
          </cell>
          <cell r="I10" t="str">
            <v>Ja</v>
          </cell>
          <cell r="J10" t="str">
            <v>18:00</v>
          </cell>
          <cell r="K10">
            <v>0.81821759259259252</v>
          </cell>
          <cell r="L10">
            <v>0.78559999999999997</v>
          </cell>
          <cell r="M10">
            <v>5.3591740740740683E-2</v>
          </cell>
          <cell r="N10">
            <v>0.27777777777777779</v>
          </cell>
        </row>
        <row r="11">
          <cell r="B11" t="str">
            <v>Yngve Amundsen</v>
          </cell>
          <cell r="C11" t="str">
            <v>USF</v>
          </cell>
          <cell r="D11" t="str">
            <v>NOR</v>
          </cell>
          <cell r="E11">
            <v>88</v>
          </cell>
          <cell r="F11" t="str">
            <v>X-35 OD</v>
          </cell>
          <cell r="G11" t="str">
            <v>Akhillevs-X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0.82771990740740742</v>
          </cell>
          <cell r="L11">
            <v>0.89070000000000005</v>
          </cell>
          <cell r="M11">
            <v>6.3039704861111046E-2</v>
          </cell>
          <cell r="N11">
            <v>0.33333333333333331</v>
          </cell>
        </row>
        <row r="12">
          <cell r="B12" t="str">
            <v>Pål Saltvedt</v>
          </cell>
          <cell r="C12" t="str">
            <v>FS</v>
          </cell>
          <cell r="D12" t="str">
            <v>NOR</v>
          </cell>
          <cell r="E12">
            <v>11733</v>
          </cell>
          <cell r="F12" t="str">
            <v>Elan 40</v>
          </cell>
          <cell r="G12" t="str">
            <v>Jonna</v>
          </cell>
          <cell r="H12" t="str">
            <v>Nei</v>
          </cell>
          <cell r="I12" t="str">
            <v>Ja</v>
          </cell>
          <cell r="J12" t="str">
            <v>18:10</v>
          </cell>
          <cell r="K12" t="str">
            <v>DNF</v>
          </cell>
          <cell r="L12">
            <v>0.85619999999999996</v>
          </cell>
          <cell r="M12" t="e">
            <v>#VALUE!</v>
          </cell>
          <cell r="N12">
            <v>1</v>
          </cell>
        </row>
        <row r="13">
          <cell r="B13" t="str">
            <v>Sturla Falck</v>
          </cell>
          <cell r="C13" t="str">
            <v>FS</v>
          </cell>
          <cell r="D13" t="str">
            <v>NOR</v>
          </cell>
          <cell r="E13">
            <v>22</v>
          </cell>
          <cell r="F13" t="str">
            <v>Express</v>
          </cell>
          <cell r="G13" t="str">
            <v>ELO</v>
          </cell>
          <cell r="H13" t="str">
            <v>Nei</v>
          </cell>
          <cell r="I13" t="str">
            <v>Ja</v>
          </cell>
          <cell r="J13" t="str">
            <v>18:00</v>
          </cell>
          <cell r="K13" t="str">
            <v>DNF</v>
          </cell>
          <cell r="L13">
            <v>0.73270000000000002</v>
          </cell>
          <cell r="M13" t="e">
            <v>#VALUE!</v>
          </cell>
          <cell r="N13">
            <v>1</v>
          </cell>
        </row>
        <row r="14">
          <cell r="B14" t="str">
            <v>Siv Christensen</v>
          </cell>
          <cell r="C14" t="str">
            <v>KNS</v>
          </cell>
          <cell r="D14" t="str">
            <v>NOR</v>
          </cell>
          <cell r="E14">
            <v>329</v>
          </cell>
          <cell r="F14" t="str">
            <v>J/80</v>
          </cell>
          <cell r="G14" t="str">
            <v>Baby Boop</v>
          </cell>
          <cell r="H14" t="str">
            <v>Ja</v>
          </cell>
          <cell r="I14" t="str">
            <v>Ja</v>
          </cell>
          <cell r="J14" t="str">
            <v>18:00</v>
          </cell>
          <cell r="K14" t="str">
            <v>DNF</v>
          </cell>
          <cell r="L14">
            <v>0.81940000000000002</v>
          </cell>
          <cell r="M14" t="e">
            <v>#VALUE!</v>
          </cell>
          <cell r="N14">
            <v>1</v>
          </cell>
        </row>
        <row r="15">
          <cell r="B15" t="str">
            <v>Monica Hjelle</v>
          </cell>
          <cell r="C15" t="str">
            <v>USF</v>
          </cell>
          <cell r="D15" t="str">
            <v>NOR</v>
          </cell>
          <cell r="E15">
            <v>3567</v>
          </cell>
          <cell r="F15" t="str">
            <v>X-102</v>
          </cell>
          <cell r="G15" t="str">
            <v>BLÅTANN</v>
          </cell>
          <cell r="H15" t="str">
            <v>Nei</v>
          </cell>
          <cell r="I15" t="str">
            <v>Ja</v>
          </cell>
          <cell r="J15" t="str">
            <v>18:00</v>
          </cell>
          <cell r="K15" t="str">
            <v>DNF</v>
          </cell>
          <cell r="L15">
            <v>0.81110000000000004</v>
          </cell>
          <cell r="M15" t="e">
            <v>#VALUE!</v>
          </cell>
          <cell r="N15">
            <v>1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7055</v>
          </cell>
          <cell r="F16" t="str">
            <v>Contrast 33</v>
          </cell>
          <cell r="G16" t="str">
            <v>Vildensky</v>
          </cell>
          <cell r="H16" t="str">
            <v>Ja</v>
          </cell>
          <cell r="I16" t="str">
            <v>Ja</v>
          </cell>
          <cell r="J16" t="str">
            <v>18:00</v>
          </cell>
          <cell r="K16" t="str">
            <v>DNF</v>
          </cell>
          <cell r="L16">
            <v>0.76900000000000002</v>
          </cell>
          <cell r="M16" t="e">
            <v>#VALUE!</v>
          </cell>
          <cell r="N16">
            <v>1</v>
          </cell>
        </row>
        <row r="17">
          <cell r="B17" t="str">
            <v>Ove A Kvalnes</v>
          </cell>
          <cell r="C17" t="str">
            <v>USF</v>
          </cell>
          <cell r="D17" t="str">
            <v>NOR</v>
          </cell>
          <cell r="E17">
            <v>11440</v>
          </cell>
          <cell r="F17" t="str">
            <v>Bavaria 35 match</v>
          </cell>
          <cell r="G17" t="str">
            <v>Occasione</v>
          </cell>
          <cell r="H17" t="str">
            <v>Ja</v>
          </cell>
          <cell r="I17" t="str">
            <v>Nei</v>
          </cell>
          <cell r="J17" t="str">
            <v>18:10</v>
          </cell>
          <cell r="K17" t="str">
            <v>DNF</v>
          </cell>
          <cell r="L17">
            <v>0.78546968995835265</v>
          </cell>
          <cell r="M17" t="e">
            <v>#VALUE!</v>
          </cell>
          <cell r="N17">
            <v>1</v>
          </cell>
        </row>
        <row r="18">
          <cell r="B18" t="str">
            <v>Per Chr. Andresen</v>
          </cell>
          <cell r="C18" t="str">
            <v>FS</v>
          </cell>
          <cell r="D18" t="str">
            <v>NOR</v>
          </cell>
          <cell r="E18">
            <v>11722</v>
          </cell>
          <cell r="F18" t="str">
            <v>Dehler 34</v>
          </cell>
          <cell r="G18" t="str">
            <v>Bellini</v>
          </cell>
          <cell r="H18" t="str">
            <v>Nei</v>
          </cell>
          <cell r="I18" t="str">
            <v>Nei</v>
          </cell>
          <cell r="J18" t="str">
            <v>18:10</v>
          </cell>
          <cell r="K18" t="str">
            <v>DNF</v>
          </cell>
          <cell r="L18">
            <v>0.74870000000000003</v>
          </cell>
          <cell r="M18" t="e">
            <v>#VALUE!</v>
          </cell>
          <cell r="N18">
            <v>1</v>
          </cell>
        </row>
        <row r="19">
          <cell r="B19" t="str">
            <v>Andreas Haug</v>
          </cell>
          <cell r="C19" t="str">
            <v>FS</v>
          </cell>
          <cell r="D19" t="str">
            <v>NOR</v>
          </cell>
          <cell r="E19">
            <v>13911</v>
          </cell>
          <cell r="F19" t="str">
            <v>Archambault A35</v>
          </cell>
          <cell r="G19" t="str">
            <v>Flaks</v>
          </cell>
          <cell r="H19" t="str">
            <v>Nei</v>
          </cell>
          <cell r="I19" t="str">
            <v>Ja</v>
          </cell>
          <cell r="J19" t="str">
            <v>18:10</v>
          </cell>
          <cell r="K19" t="str">
            <v>DNF</v>
          </cell>
          <cell r="L19">
            <v>0.90839999999999999</v>
          </cell>
          <cell r="M19" t="e">
            <v>#VALUE!</v>
          </cell>
          <cell r="N19">
            <v>1</v>
          </cell>
        </row>
        <row r="20">
          <cell r="B20" t="str">
            <v>Espen Sunde</v>
          </cell>
          <cell r="C20" t="str">
            <v>USF</v>
          </cell>
          <cell r="D20" t="str">
            <v>NOR</v>
          </cell>
          <cell r="E20">
            <v>14069</v>
          </cell>
          <cell r="F20" t="str">
            <v>Jeanneau 30i</v>
          </cell>
          <cell r="G20" t="str">
            <v>Vesla</v>
          </cell>
          <cell r="H20" t="str">
            <v>Ja</v>
          </cell>
          <cell r="I20" t="str">
            <v>Nei</v>
          </cell>
          <cell r="J20" t="str">
            <v>18:00</v>
          </cell>
          <cell r="K20" t="str">
            <v>DNF</v>
          </cell>
          <cell r="L20">
            <v>0.63435293103448276</v>
          </cell>
          <cell r="M20" t="e">
            <v>#VALUE!</v>
          </cell>
          <cell r="N20">
            <v>1</v>
          </cell>
        </row>
        <row r="21">
          <cell r="B21" t="str">
            <v>Aslak Vardund</v>
          </cell>
          <cell r="C21" t="str">
            <v>FS</v>
          </cell>
          <cell r="D21" t="str">
            <v>NOR</v>
          </cell>
          <cell r="E21">
            <v>14391</v>
          </cell>
          <cell r="F21" t="str">
            <v>Elan 380</v>
          </cell>
          <cell r="G21" t="str">
            <v>Ajda</v>
          </cell>
          <cell r="H21" t="str">
            <v>Ja</v>
          </cell>
          <cell r="I21" t="str">
            <v>Nei</v>
          </cell>
          <cell r="J21" t="str">
            <v>18:10</v>
          </cell>
          <cell r="K21" t="str">
            <v>DNF</v>
          </cell>
          <cell r="L21">
            <v>0.76810645921735032</v>
          </cell>
          <cell r="M21" t="e">
            <v>#VALUE!</v>
          </cell>
          <cell r="N21">
            <v>1</v>
          </cell>
        </row>
        <row r="22">
          <cell r="B22" t="str">
            <v>Andreas Abilgaard</v>
          </cell>
          <cell r="C22" t="str">
            <v>USF</v>
          </cell>
          <cell r="D22" t="str">
            <v>NOR</v>
          </cell>
          <cell r="E22">
            <v>14784</v>
          </cell>
          <cell r="F22" t="str">
            <v>Elan 310</v>
          </cell>
          <cell r="G22" t="str">
            <v>Kårstua</v>
          </cell>
          <cell r="H22" t="str">
            <v>Nei</v>
          </cell>
          <cell r="I22" t="str">
            <v>Ja</v>
          </cell>
          <cell r="J22" t="str">
            <v>18:10</v>
          </cell>
          <cell r="K22" t="str">
            <v>DNF</v>
          </cell>
          <cell r="L22">
            <v>0.81289999999999996</v>
          </cell>
          <cell r="M22" t="e">
            <v>#VALUE!</v>
          </cell>
          <cell r="N22">
            <v>1</v>
          </cell>
        </row>
        <row r="23">
          <cell r="B23" t="str">
            <v>Andreas Tinglum</v>
          </cell>
          <cell r="C23" t="str">
            <v>FS</v>
          </cell>
          <cell r="D23" t="str">
            <v>NOR</v>
          </cell>
          <cell r="E23">
            <v>16220</v>
          </cell>
          <cell r="F23" t="str">
            <v>FIGARO 2</v>
          </cell>
          <cell r="G23" t="str">
            <v>Tetraktys</v>
          </cell>
          <cell r="H23" t="str">
            <v>Ja</v>
          </cell>
          <cell r="I23" t="str">
            <v>Ja</v>
          </cell>
          <cell r="J23" t="str">
            <v>18:10</v>
          </cell>
          <cell r="K23" t="str">
            <v>DNF</v>
          </cell>
          <cell r="L23">
            <v>0.9073</v>
          </cell>
          <cell r="M23" t="e">
            <v>#VALUE!</v>
          </cell>
          <cell r="N23">
            <v>1</v>
          </cell>
        </row>
      </sheetData>
      <sheetData sheetId="16">
        <row r="6">
          <cell r="B6" t="str">
            <v>Hans Wang</v>
          </cell>
          <cell r="C6" t="str">
            <v>USF</v>
          </cell>
          <cell r="D6" t="str">
            <v>NOR</v>
          </cell>
          <cell r="E6" t="str">
            <v>10775/4444</v>
          </cell>
          <cell r="F6" t="str">
            <v>X-40</v>
          </cell>
          <cell r="G6" t="str">
            <v>Kjappfot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0.80144675925925923</v>
          </cell>
          <cell r="L6">
            <v>0.91930000000000001</v>
          </cell>
          <cell r="M6">
            <v>4.0910978009259157E-2</v>
          </cell>
          <cell r="N6">
            <v>0.04</v>
          </cell>
        </row>
        <row r="7">
          <cell r="B7" t="str">
            <v>Iver Iversen</v>
          </cell>
          <cell r="C7" t="str">
            <v>USF</v>
          </cell>
          <cell r="D7" t="str">
            <v>NOR</v>
          </cell>
          <cell r="E7">
            <v>11172</v>
          </cell>
          <cell r="F7" t="str">
            <v>Grand Soleil 42 R</v>
          </cell>
          <cell r="G7" t="str">
            <v>Tango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0.80076388888888894</v>
          </cell>
          <cell r="L7">
            <v>0.94120000000000004</v>
          </cell>
          <cell r="M7">
            <v>4.1242861111111084E-2</v>
          </cell>
          <cell r="N7">
            <v>0.08</v>
          </cell>
        </row>
        <row r="8">
          <cell r="B8" t="str">
            <v>Marius Andersen</v>
          </cell>
          <cell r="C8" t="str">
            <v>FS</v>
          </cell>
          <cell r="D8" t="str">
            <v>NOR</v>
          </cell>
          <cell r="E8">
            <v>26</v>
          </cell>
          <cell r="F8" t="str">
            <v>Farr 30</v>
          </cell>
          <cell r="G8" t="str">
            <v>Pakalolo II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0.80188657407407404</v>
          </cell>
          <cell r="L8">
            <v>0.92700000000000005</v>
          </cell>
          <cell r="M8">
            <v>4.166135416666656E-2</v>
          </cell>
          <cell r="N8">
            <v>0.12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0.80842592592592588</v>
          </cell>
          <cell r="L9">
            <v>0.81289999999999996</v>
          </cell>
          <cell r="M9">
            <v>4.184929629629619E-2</v>
          </cell>
          <cell r="N9">
            <v>0.16</v>
          </cell>
        </row>
        <row r="10">
          <cell r="B10" t="str">
            <v>Kjell U Sandvig</v>
          </cell>
          <cell r="C10" t="str">
            <v>Bærum</v>
          </cell>
          <cell r="D10" t="str">
            <v>NOR</v>
          </cell>
          <cell r="E10">
            <v>15179</v>
          </cell>
          <cell r="F10" t="str">
            <v>Arcona 410</v>
          </cell>
          <cell r="G10" t="str">
            <v>Stær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0.80891203703703696</v>
          </cell>
          <cell r="L10">
            <v>0.83340508093043197</v>
          </cell>
          <cell r="M10">
            <v>4.3310055710389206E-2</v>
          </cell>
          <cell r="N10">
            <v>0.2</v>
          </cell>
        </row>
        <row r="11">
          <cell r="B11" t="str">
            <v>Yngve Amundsen</v>
          </cell>
          <cell r="C11" t="str">
            <v>USF</v>
          </cell>
          <cell r="D11" t="str">
            <v>NOR</v>
          </cell>
          <cell r="E11">
            <v>88</v>
          </cell>
          <cell r="F11" t="str">
            <v>X-35 OD</v>
          </cell>
          <cell r="G11" t="str">
            <v>Akhillevs-X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0.80668981481481483</v>
          </cell>
          <cell r="L11">
            <v>0.89070000000000005</v>
          </cell>
          <cell r="M11">
            <v>4.4308201388888829E-2</v>
          </cell>
          <cell r="N11">
            <v>0.24</v>
          </cell>
        </row>
        <row r="12">
          <cell r="B12" t="str">
            <v>Andreas Tinglum</v>
          </cell>
          <cell r="C12" t="str">
            <v>FS</v>
          </cell>
          <cell r="D12" t="str">
            <v>NOR</v>
          </cell>
          <cell r="E12">
            <v>16220</v>
          </cell>
          <cell r="F12" t="str">
            <v>FIGARO 2</v>
          </cell>
          <cell r="G12" t="str">
            <v>Tetraktys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0.80638888888888882</v>
          </cell>
          <cell r="L12">
            <v>0.9073</v>
          </cell>
          <cell r="M12">
            <v>4.4860944444444308E-2</v>
          </cell>
          <cell r="N12">
            <v>0.28000000000000003</v>
          </cell>
        </row>
        <row r="13">
          <cell r="B13" t="str">
            <v>Egil Naustvik</v>
          </cell>
          <cell r="C13" t="str">
            <v>FS</v>
          </cell>
          <cell r="D13" t="str">
            <v>NOR</v>
          </cell>
          <cell r="E13">
            <v>9727</v>
          </cell>
          <cell r="F13" t="str">
            <v>Linjett 33</v>
          </cell>
          <cell r="G13" t="str">
            <v>Fragancia</v>
          </cell>
          <cell r="H13" t="str">
            <v>Nei</v>
          </cell>
          <cell r="I13" t="str">
            <v>Ja</v>
          </cell>
          <cell r="J13" t="str">
            <v>18:00</v>
          </cell>
          <cell r="K13">
            <v>0.80785879629629631</v>
          </cell>
          <cell r="L13">
            <v>0.78559999999999997</v>
          </cell>
          <cell r="M13">
            <v>4.5453870370370381E-2</v>
          </cell>
          <cell r="N13">
            <v>0.32</v>
          </cell>
        </row>
        <row r="14">
          <cell r="B14" t="str">
            <v>Guri Kjæserud</v>
          </cell>
          <cell r="C14" t="str">
            <v>Oslo SF</v>
          </cell>
          <cell r="D14" t="str">
            <v>NOR</v>
          </cell>
          <cell r="E14">
            <v>123</v>
          </cell>
          <cell r="F14" t="str">
            <v>H-båt</v>
          </cell>
          <cell r="G14" t="str">
            <v>Humla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0.81652777777777785</v>
          </cell>
          <cell r="L14">
            <v>0.68830000000000002</v>
          </cell>
          <cell r="M14">
            <v>4.5791069444444499E-2</v>
          </cell>
          <cell r="N14">
            <v>0.36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Nei</v>
          </cell>
          <cell r="I15" t="str">
            <v>Ja</v>
          </cell>
          <cell r="J15" t="str">
            <v>18:10</v>
          </cell>
          <cell r="K15">
            <v>0.81083333333333341</v>
          </cell>
          <cell r="L15">
            <v>0.85199999999999998</v>
          </cell>
          <cell r="M15">
            <v>4.591333333333332E-2</v>
          </cell>
          <cell r="N15">
            <v>0.4</v>
          </cell>
        </row>
        <row r="16">
          <cell r="B16" t="str">
            <v>Espen Sunde</v>
          </cell>
          <cell r="C16" t="str">
            <v>USF</v>
          </cell>
          <cell r="D16" t="str">
            <v>NOR</v>
          </cell>
          <cell r="E16">
            <v>14069</v>
          </cell>
          <cell r="F16" t="str">
            <v>Jeanneau 30i</v>
          </cell>
          <cell r="G16" t="str">
            <v>Vesla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0.82311342592592596</v>
          </cell>
          <cell r="L16">
            <v>0.63435293103448276</v>
          </cell>
          <cell r="M16">
            <v>4.6379716034083675E-2</v>
          </cell>
          <cell r="N16">
            <v>0.44</v>
          </cell>
        </row>
        <row r="17">
          <cell r="B17" t="str">
            <v>Ove A Kvalnes</v>
          </cell>
          <cell r="C17" t="str">
            <v>USF</v>
          </cell>
          <cell r="D17" t="str">
            <v>NOR</v>
          </cell>
          <cell r="E17">
            <v>11440</v>
          </cell>
          <cell r="F17" t="str">
            <v>Bavaria 35 match</v>
          </cell>
          <cell r="G17" t="str">
            <v>Occasione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0.81162037037037038</v>
          </cell>
          <cell r="L17">
            <v>0.86250000000000004</v>
          </cell>
          <cell r="M17">
            <v>4.715798611111105E-2</v>
          </cell>
          <cell r="N17">
            <v>0.48</v>
          </cell>
        </row>
        <row r="18">
          <cell r="B18" t="str">
            <v>Aril Spetalen</v>
          </cell>
          <cell r="C18" t="str">
            <v>USF</v>
          </cell>
          <cell r="D18" t="str">
            <v>NOR</v>
          </cell>
          <cell r="E18">
            <v>896</v>
          </cell>
          <cell r="F18" t="str">
            <v>Express</v>
          </cell>
          <cell r="G18" t="str">
            <v>Mariatta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0.81436342592592592</v>
          </cell>
          <cell r="L18">
            <v>0.73899999999999999</v>
          </cell>
          <cell r="M18">
            <v>4.7564571759259253E-2</v>
          </cell>
          <cell r="N18">
            <v>0.52</v>
          </cell>
        </row>
        <row r="19">
          <cell r="B19" t="str">
            <v>Aslak Vardund</v>
          </cell>
          <cell r="C19" t="str">
            <v>FS</v>
          </cell>
          <cell r="D19" t="str">
            <v>NOR</v>
          </cell>
          <cell r="E19">
            <v>14391</v>
          </cell>
          <cell r="F19" t="str">
            <v>Elan 380</v>
          </cell>
          <cell r="G19" t="str">
            <v>Ajda</v>
          </cell>
          <cell r="H19" t="str">
            <v>Ja</v>
          </cell>
          <cell r="I19" t="str">
            <v>Nei</v>
          </cell>
          <cell r="J19" t="str">
            <v>18:10</v>
          </cell>
          <cell r="K19">
            <v>0.8197916666666667</v>
          </cell>
          <cell r="L19">
            <v>0.76810645921735032</v>
          </cell>
          <cell r="M19">
            <v>4.827335733275704E-2</v>
          </cell>
          <cell r="N19">
            <v>0.56000000000000005</v>
          </cell>
        </row>
        <row r="20">
          <cell r="B20" t="str">
            <v>Arild Vikse</v>
          </cell>
          <cell r="C20" t="str">
            <v>USF</v>
          </cell>
          <cell r="D20" t="str">
            <v>NOR</v>
          </cell>
          <cell r="E20">
            <v>175</v>
          </cell>
          <cell r="F20" t="str">
            <v>11 MOD</v>
          </cell>
          <cell r="G20" t="str">
            <v>Olivia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0.81108796296296293</v>
          </cell>
          <cell r="L20">
            <v>0.89600000000000002</v>
          </cell>
          <cell r="M20">
            <v>4.8512592592592482E-2</v>
          </cell>
          <cell r="N20">
            <v>0.6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0.81346064814814811</v>
          </cell>
          <cell r="L21">
            <v>0.79149999999999998</v>
          </cell>
          <cell r="M21">
            <v>5.0229103009259229E-2</v>
          </cell>
          <cell r="N21">
            <v>0.64</v>
          </cell>
        </row>
        <row r="22">
          <cell r="B22" t="str">
            <v>Morten Raugstad</v>
          </cell>
          <cell r="C22" t="str">
            <v>FS</v>
          </cell>
          <cell r="D22" t="str">
            <v>NOR</v>
          </cell>
          <cell r="E22">
            <v>475</v>
          </cell>
          <cell r="F22" t="str">
            <v>Express</v>
          </cell>
          <cell r="G22" t="str">
            <v>Baluba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0.82287037037037036</v>
          </cell>
          <cell r="L22">
            <v>0.69231620035485186</v>
          </cell>
          <cell r="M22">
            <v>5.0449337933265587E-2</v>
          </cell>
          <cell r="N22">
            <v>0.68</v>
          </cell>
        </row>
        <row r="23">
          <cell r="B23" t="str">
            <v>Per Chr. Andresen</v>
          </cell>
          <cell r="C23" t="str">
            <v>FS</v>
          </cell>
          <cell r="D23" t="str">
            <v>NOR</v>
          </cell>
          <cell r="E23">
            <v>11722</v>
          </cell>
          <cell r="F23" t="str">
            <v>Dehler 34</v>
          </cell>
          <cell r="G23" t="str">
            <v>Bellini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0.8256134259259259</v>
          </cell>
          <cell r="L23">
            <v>0.74787915702277996</v>
          </cell>
          <cell r="M23">
            <v>5.1356099983983175E-2</v>
          </cell>
          <cell r="N23">
            <v>0.72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Nei</v>
          </cell>
          <cell r="I24" t="str">
            <v>Nei</v>
          </cell>
          <cell r="J24" t="str">
            <v>18:00</v>
          </cell>
          <cell r="K24">
            <v>0.82248842592592597</v>
          </cell>
          <cell r="L24">
            <v>0.71730000000000005</v>
          </cell>
          <cell r="M24">
            <v>5.1995947916666702E-2</v>
          </cell>
          <cell r="N24">
            <v>0.76</v>
          </cell>
        </row>
        <row r="25">
          <cell r="B25" t="str">
            <v>Monica Hjelle</v>
          </cell>
          <cell r="C25" t="str">
            <v>USF</v>
          </cell>
          <cell r="D25" t="str">
            <v>NOR</v>
          </cell>
          <cell r="E25">
            <v>3567</v>
          </cell>
          <cell r="F25" t="str">
            <v>X-102</v>
          </cell>
          <cell r="G25" t="str">
            <v>BLÅTANN</v>
          </cell>
          <cell r="H25" t="str">
            <v>Nei</v>
          </cell>
          <cell r="I25" t="str">
            <v>Ja</v>
          </cell>
          <cell r="J25" t="str">
            <v>18:00</v>
          </cell>
          <cell r="K25">
            <v>0.81511574074074078</v>
          </cell>
          <cell r="L25">
            <v>0.81110000000000004</v>
          </cell>
          <cell r="M25">
            <v>5.2815377314814851E-2</v>
          </cell>
          <cell r="N25">
            <v>0.8</v>
          </cell>
        </row>
        <row r="26">
          <cell r="B26" t="str">
            <v>Sturla Falck</v>
          </cell>
          <cell r="C26" t="str">
            <v>FS</v>
          </cell>
          <cell r="D26" t="str">
            <v>NOR</v>
          </cell>
          <cell r="E26">
            <v>22</v>
          </cell>
          <cell r="F26" t="str">
            <v>Express</v>
          </cell>
          <cell r="G26" t="str">
            <v>ELO</v>
          </cell>
          <cell r="H26" t="str">
            <v>Ja</v>
          </cell>
          <cell r="I26" t="str">
            <v>Ja</v>
          </cell>
          <cell r="J26" t="str">
            <v>18:00</v>
          </cell>
          <cell r="K26">
            <v>0.82160879629629635</v>
          </cell>
          <cell r="L26">
            <v>0.73899999999999999</v>
          </cell>
          <cell r="M26">
            <v>5.2918900462962999E-2</v>
          </cell>
          <cell r="N26">
            <v>0.84</v>
          </cell>
        </row>
        <row r="27">
          <cell r="B27" t="str">
            <v>Joachim Lyng-Olsen</v>
          </cell>
          <cell r="C27" t="str">
            <v>USF</v>
          </cell>
          <cell r="D27" t="str">
            <v>NOR</v>
          </cell>
          <cell r="E27">
            <v>7055</v>
          </cell>
          <cell r="F27" t="str">
            <v>Contrast 33</v>
          </cell>
          <cell r="G27" t="str">
            <v>Vildensky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0.8212962962962963</v>
          </cell>
          <cell r="L27">
            <v>0.76090000000000002</v>
          </cell>
          <cell r="M27">
            <v>5.4249351851851861E-2</v>
          </cell>
          <cell r="N27">
            <v>0.88</v>
          </cell>
        </row>
        <row r="28">
          <cell r="B28" t="str">
            <v>Andreas Haug</v>
          </cell>
          <cell r="C28" t="str">
            <v>FS</v>
          </cell>
          <cell r="D28" t="str">
            <v>NOR</v>
          </cell>
          <cell r="E28">
            <v>13911</v>
          </cell>
          <cell r="F28" t="str">
            <v>Archambault A35</v>
          </cell>
          <cell r="G28" t="str">
            <v>Flaks</v>
          </cell>
          <cell r="H28" t="str">
            <v>Nei</v>
          </cell>
          <cell r="I28" t="str">
            <v>Ja</v>
          </cell>
          <cell r="J28" t="str">
            <v>18:10</v>
          </cell>
          <cell r="K28">
            <v>0.81703703703703701</v>
          </cell>
          <cell r="L28">
            <v>0.90839999999999999</v>
          </cell>
          <cell r="M28">
            <v>5.4588111111111004E-2</v>
          </cell>
          <cell r="N28">
            <v>0.92</v>
          </cell>
        </row>
        <row r="29">
          <cell r="B29" t="str">
            <v>Rune Wahl Nilsson</v>
          </cell>
          <cell r="C29" t="str">
            <v>KNS</v>
          </cell>
          <cell r="D29" t="str">
            <v>NOR</v>
          </cell>
          <cell r="E29">
            <v>174</v>
          </cell>
          <cell r="F29" t="str">
            <v>11 MOD</v>
          </cell>
          <cell r="G29" t="str">
            <v>Linn II</v>
          </cell>
          <cell r="H29" t="str">
            <v>Nei</v>
          </cell>
          <cell r="I29" t="str">
            <v>Ja</v>
          </cell>
          <cell r="J29" t="str">
            <v>18:10</v>
          </cell>
          <cell r="K29" t="str">
            <v>DNF</v>
          </cell>
          <cell r="L29">
            <v>0.89600000000000002</v>
          </cell>
          <cell r="M29" t="str">
            <v>DNF</v>
          </cell>
          <cell r="N29">
            <v>1</v>
          </cell>
        </row>
        <row r="30">
          <cell r="B30" t="str">
            <v>Benedicte Angell</v>
          </cell>
          <cell r="C30" t="str">
            <v>USF</v>
          </cell>
          <cell r="D30" t="str">
            <v>NOR</v>
          </cell>
          <cell r="E30">
            <v>914</v>
          </cell>
          <cell r="F30" t="str">
            <v xml:space="preserve">Maxi fenix </v>
          </cell>
          <cell r="G30" t="str">
            <v>Salt</v>
          </cell>
          <cell r="H30" t="str">
            <v>Ja</v>
          </cell>
          <cell r="I30" t="str">
            <v>Nei</v>
          </cell>
          <cell r="J30" t="str">
            <v>18:00</v>
          </cell>
          <cell r="K30" t="str">
            <v>DNF</v>
          </cell>
          <cell r="L30">
            <v>0.66909846638956583</v>
          </cell>
          <cell r="M30" t="str">
            <v>DNF</v>
          </cell>
          <cell r="N30">
            <v>1</v>
          </cell>
        </row>
      </sheetData>
      <sheetData sheetId="17">
        <row r="6">
          <cell r="B6" t="str">
            <v>Yngve Amundsen</v>
          </cell>
          <cell r="C6" t="str">
            <v>USF</v>
          </cell>
          <cell r="D6" t="str">
            <v>NOR</v>
          </cell>
          <cell r="E6">
            <v>88</v>
          </cell>
          <cell r="F6" t="str">
            <v>X-35 OD</v>
          </cell>
          <cell r="G6" t="str">
            <v>Akhillevs-X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0.80031249999999998</v>
          </cell>
          <cell r="L6">
            <v>1.1122000000000001</v>
          </cell>
          <cell r="M6">
            <v>4.8233951388888779E-2</v>
          </cell>
          <cell r="N6">
            <v>4.1666666666666664E-2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0.80371527777777774</v>
          </cell>
          <cell r="L7">
            <v>1.0387</v>
          </cell>
          <cell r="M7">
            <v>4.8580864583333196E-2</v>
          </cell>
          <cell r="N7">
            <v>8.3333333333333329E-2</v>
          </cell>
        </row>
        <row r="8">
          <cell r="B8" t="str">
            <v>Marius Andersen</v>
          </cell>
          <cell r="C8" t="str">
            <v>FS</v>
          </cell>
          <cell r="D8" t="str">
            <v>NOR</v>
          </cell>
          <cell r="E8">
            <v>26</v>
          </cell>
          <cell r="F8" t="str">
            <v>Farr 30</v>
          </cell>
          <cell r="G8" t="str">
            <v>Pakalolo II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0.80002314814814823</v>
          </cell>
          <cell r="L8">
            <v>1.1358999999999999</v>
          </cell>
          <cell r="M8">
            <v>4.8933099537037034E-2</v>
          </cell>
          <cell r="N8">
            <v>0.125</v>
          </cell>
        </row>
        <row r="9">
          <cell r="B9" t="str">
            <v>Aril Spetalen</v>
          </cell>
          <cell r="C9" t="str">
            <v>USF</v>
          </cell>
          <cell r="D9" t="str">
            <v>NOR</v>
          </cell>
          <cell r="E9">
            <v>896</v>
          </cell>
          <cell r="F9" t="str">
            <v>Express</v>
          </cell>
          <cell r="G9" t="str">
            <v>Mariatta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0.80349537037037033</v>
          </cell>
          <cell r="L9">
            <v>0.9194</v>
          </cell>
          <cell r="M9">
            <v>4.9183643518518484E-2</v>
          </cell>
          <cell r="N9">
            <v>0.16666666666666666</v>
          </cell>
        </row>
        <row r="10">
          <cell r="B10" t="str">
            <v>Siv Christensen</v>
          </cell>
          <cell r="C10" t="str">
            <v>KNS</v>
          </cell>
          <cell r="D10" t="str">
            <v>NOR</v>
          </cell>
          <cell r="E10">
            <v>329</v>
          </cell>
          <cell r="F10" t="str">
            <v>J/80</v>
          </cell>
          <cell r="G10" t="str">
            <v>Baby Boop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0.80238425925925927</v>
          </cell>
          <cell r="L10">
            <v>0.9409613267326733</v>
          </cell>
          <cell r="M10">
            <v>4.9291562092500928E-2</v>
          </cell>
          <cell r="N10">
            <v>0.20833333333333334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105</v>
          </cell>
          <cell r="F11" t="str">
            <v>H-båt</v>
          </cell>
          <cell r="G11" t="str">
            <v>Rå båt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0.80637731481481489</v>
          </cell>
          <cell r="L11">
            <v>0.87560000000000004</v>
          </cell>
          <cell r="M11">
            <v>4.9363976851851926E-2</v>
          </cell>
          <cell r="N11">
            <v>0.25</v>
          </cell>
        </row>
        <row r="12">
          <cell r="B12" t="str">
            <v>Iver Iversen</v>
          </cell>
          <cell r="C12" t="str">
            <v>USF</v>
          </cell>
          <cell r="D12" t="str">
            <v>NOR</v>
          </cell>
          <cell r="E12">
            <v>11172</v>
          </cell>
          <cell r="F12" t="str">
            <v>Grand Soleil 42 R</v>
          </cell>
          <cell r="G12" t="str">
            <v>Tango II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0.79837962962962961</v>
          </cell>
          <cell r="L12">
            <v>1.1933</v>
          </cell>
          <cell r="M12">
            <v>4.944460648148135E-2</v>
          </cell>
          <cell r="N12">
            <v>0.29166666666666669</v>
          </cell>
        </row>
        <row r="13">
          <cell r="B13" t="str">
            <v>Espen Sunde</v>
          </cell>
          <cell r="C13" t="str">
            <v>USF</v>
          </cell>
          <cell r="D13" t="str">
            <v>NOR</v>
          </cell>
          <cell r="E13">
            <v>14069</v>
          </cell>
          <cell r="F13" t="str">
            <v>Jeanneau 30i</v>
          </cell>
          <cell r="G13" t="str">
            <v>Vesla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0.80783564814814823</v>
          </cell>
          <cell r="L13">
            <v>0.87495031324260109</v>
          </cell>
          <cell r="M13">
            <v>5.0603318463811157E-2</v>
          </cell>
          <cell r="N13">
            <v>0.33333333333333331</v>
          </cell>
        </row>
        <row r="14">
          <cell r="B14" t="str">
            <v>Morten Raugstad</v>
          </cell>
          <cell r="C14" t="str">
            <v>FS</v>
          </cell>
          <cell r="D14" t="str">
            <v>NOR</v>
          </cell>
          <cell r="E14">
            <v>475</v>
          </cell>
          <cell r="F14" t="str">
            <v>Express</v>
          </cell>
          <cell r="G14" t="str">
            <v>Baluba</v>
          </cell>
          <cell r="H14" t="str">
            <v>Nei</v>
          </cell>
          <cell r="I14" t="str">
            <v>Nei</v>
          </cell>
          <cell r="J14" t="str">
            <v>18:00</v>
          </cell>
          <cell r="K14">
            <v>0.80682870370370363</v>
          </cell>
          <cell r="L14">
            <v>0.90069999999999995</v>
          </cell>
          <cell r="M14">
            <v>5.1185613425925855E-2</v>
          </cell>
          <cell r="N14">
            <v>0.375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0.80582175925925925</v>
          </cell>
          <cell r="L15">
            <v>1.0507</v>
          </cell>
          <cell r="M15">
            <v>5.1355394675925828E-2</v>
          </cell>
          <cell r="N15">
            <v>0.41666666666666669</v>
          </cell>
        </row>
        <row r="16">
          <cell r="B16" t="str">
            <v>Pål Saltvedt</v>
          </cell>
          <cell r="C16" t="str">
            <v>FS</v>
          </cell>
          <cell r="D16" t="str">
            <v>NOR</v>
          </cell>
          <cell r="E16">
            <v>11733</v>
          </cell>
          <cell r="F16" t="str">
            <v>Elan 40</v>
          </cell>
          <cell r="G16" t="str">
            <v>Jonna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0.80601851851851858</v>
          </cell>
          <cell r="L16">
            <v>1.0489961975130657</v>
          </cell>
          <cell r="M16">
            <v>5.14785171001782E-2</v>
          </cell>
          <cell r="N16">
            <v>0.45833333333333331</v>
          </cell>
        </row>
        <row r="17">
          <cell r="B17" t="str">
            <v>Kjell U Sandvig</v>
          </cell>
          <cell r="C17" t="str">
            <v>Bærum</v>
          </cell>
          <cell r="D17" t="str">
            <v>NOR</v>
          </cell>
          <cell r="E17">
            <v>15179</v>
          </cell>
          <cell r="F17" t="str">
            <v>Arcona 410</v>
          </cell>
          <cell r="G17" t="str">
            <v>Stær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0.8037037037037037</v>
          </cell>
          <cell r="L17">
            <v>1.1060407661085743</v>
          </cell>
          <cell r="M17">
            <v>5.1717646933780455E-2</v>
          </cell>
          <cell r="N17">
            <v>0.5</v>
          </cell>
        </row>
        <row r="18">
          <cell r="B18" t="str">
            <v>Hans Wang</v>
          </cell>
          <cell r="C18" t="str">
            <v>USF</v>
          </cell>
          <cell r="D18" t="str">
            <v>NOR</v>
          </cell>
          <cell r="E18" t="str">
            <v>10775/4444</v>
          </cell>
          <cell r="F18" t="str">
            <v>X-40</v>
          </cell>
          <cell r="G18" t="str">
            <v>Kjappfot</v>
          </cell>
          <cell r="H18" t="str">
            <v>Nei</v>
          </cell>
          <cell r="I18" t="str">
            <v>Ja</v>
          </cell>
          <cell r="J18" t="str">
            <v>18:10</v>
          </cell>
          <cell r="K18">
            <v>0.80271990740740751</v>
          </cell>
          <cell r="L18">
            <v>1.1471</v>
          </cell>
          <cell r="M18">
            <v>5.250903356481483E-2</v>
          </cell>
          <cell r="N18">
            <v>0.54166666666666663</v>
          </cell>
        </row>
        <row r="19">
          <cell r="B19" t="str">
            <v>Guri Kjæserud</v>
          </cell>
          <cell r="C19" t="str">
            <v>Oslo SF</v>
          </cell>
          <cell r="D19" t="str">
            <v>NOR</v>
          </cell>
          <cell r="E19">
            <v>123</v>
          </cell>
          <cell r="F19" t="str">
            <v>H-båt</v>
          </cell>
          <cell r="G19" t="str">
            <v>Humla</v>
          </cell>
          <cell r="H19" t="str">
            <v>Nei</v>
          </cell>
          <cell r="I19" t="str">
            <v>Ja</v>
          </cell>
          <cell r="J19" t="str">
            <v>18:00</v>
          </cell>
          <cell r="K19">
            <v>0.80940972222222218</v>
          </cell>
          <cell r="L19">
            <v>0.89410000000000001</v>
          </cell>
          <cell r="M19">
            <v>5.3118232638888853E-2</v>
          </cell>
          <cell r="N19">
            <v>0.58333333333333337</v>
          </cell>
        </row>
        <row r="20">
          <cell r="B20" t="str">
            <v>Arild Vikse</v>
          </cell>
          <cell r="C20" t="str">
            <v>USF</v>
          </cell>
          <cell r="D20" t="str">
            <v>NOR</v>
          </cell>
          <cell r="E20">
            <v>175</v>
          </cell>
          <cell r="F20" t="str">
            <v>11 MOD</v>
          </cell>
          <cell r="G20" t="str">
            <v>Olivia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0.80531249999999999</v>
          </cell>
          <cell r="L20">
            <v>1.1017999999999999</v>
          </cell>
          <cell r="M20">
            <v>5.3291923611110993E-2</v>
          </cell>
          <cell r="N20">
            <v>0.625</v>
          </cell>
        </row>
        <row r="21">
          <cell r="B21" t="str">
            <v>Mads Grimholt</v>
          </cell>
          <cell r="C21" t="str">
            <v>FS</v>
          </cell>
          <cell r="D21" t="str">
            <v>NOR</v>
          </cell>
          <cell r="E21">
            <v>10886</v>
          </cell>
          <cell r="F21" t="str">
            <v>J/92</v>
          </cell>
          <cell r="G21" t="str">
            <v>Iggy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0.80912037037037043</v>
          </cell>
          <cell r="L21">
            <v>1.0401</v>
          </cell>
          <cell r="M21">
            <v>5.4268180555555531E-2</v>
          </cell>
          <cell r="N21">
            <v>0.66666666666666663</v>
          </cell>
        </row>
        <row r="22">
          <cell r="B22" t="str">
            <v>Aslak Vardund</v>
          </cell>
          <cell r="C22" t="str">
            <v>FS</v>
          </cell>
          <cell r="D22" t="str">
            <v>NOR</v>
          </cell>
          <cell r="E22">
            <v>14391</v>
          </cell>
          <cell r="F22" t="str">
            <v>Elan 380</v>
          </cell>
          <cell r="G22" t="str">
            <v>Ajda</v>
          </cell>
          <cell r="H22" t="str">
            <v>Ja</v>
          </cell>
          <cell r="I22" t="str">
            <v>Nei</v>
          </cell>
          <cell r="J22" t="str">
            <v>18:10</v>
          </cell>
          <cell r="K22">
            <v>0.81086805555555552</v>
          </cell>
          <cell r="L22">
            <v>1.0219151822045394</v>
          </cell>
          <cell r="M22">
            <v>5.5105356873737715E-2</v>
          </cell>
          <cell r="N22">
            <v>0.70833333333333337</v>
          </cell>
        </row>
        <row r="23">
          <cell r="B23" t="str">
            <v>Andreas Tinglum</v>
          </cell>
          <cell r="C23" t="str">
            <v>FS</v>
          </cell>
          <cell r="D23" t="str">
            <v>NOR</v>
          </cell>
          <cell r="E23">
            <v>16220</v>
          </cell>
          <cell r="F23" t="str">
            <v>FIGARO 2</v>
          </cell>
          <cell r="G23" t="str">
            <v>Tetraktys</v>
          </cell>
          <cell r="H23" t="str">
            <v>Ja</v>
          </cell>
          <cell r="I23" t="str">
            <v>Ja</v>
          </cell>
          <cell r="J23" t="str">
            <v>18:10</v>
          </cell>
          <cell r="K23">
            <v>0.80461805555555566</v>
          </cell>
          <cell r="L23">
            <v>1.1581999999999999</v>
          </cell>
          <cell r="M23">
            <v>5.5215576388888903E-2</v>
          </cell>
          <cell r="N23">
            <v>0.75</v>
          </cell>
        </row>
        <row r="24">
          <cell r="B24" t="str">
            <v>Cecilia Stokkeland</v>
          </cell>
          <cell r="C24" t="str">
            <v>USF</v>
          </cell>
          <cell r="D24" t="str">
            <v>NOR</v>
          </cell>
          <cell r="E24">
            <v>11541</v>
          </cell>
          <cell r="F24" t="str">
            <v>J/109</v>
          </cell>
          <cell r="G24" t="str">
            <v>JJ Flash</v>
          </cell>
          <cell r="H24" t="str">
            <v>Ja</v>
          </cell>
          <cell r="I24" t="str">
            <v>Ja</v>
          </cell>
          <cell r="J24" t="str">
            <v>18:10</v>
          </cell>
          <cell r="K24">
            <v>0.80854166666666671</v>
          </cell>
          <cell r="L24">
            <v>1.0976999999999999</v>
          </cell>
          <cell r="M24">
            <v>5.6638270833333282E-2</v>
          </cell>
          <cell r="N24">
            <v>0.79166666666666663</v>
          </cell>
        </row>
        <row r="25">
          <cell r="B25" t="str">
            <v>Andreas Haug</v>
          </cell>
          <cell r="C25" t="str">
            <v>FS</v>
          </cell>
          <cell r="D25" t="str">
            <v>NOR</v>
          </cell>
          <cell r="E25">
            <v>13911</v>
          </cell>
          <cell r="F25" t="str">
            <v>Archambault A35</v>
          </cell>
          <cell r="G25" t="str">
            <v>Flaks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0.80702546296296296</v>
          </cell>
          <cell r="L25">
            <v>1.1348</v>
          </cell>
          <cell r="M25">
            <v>5.6831939814814714E-2</v>
          </cell>
          <cell r="N25">
            <v>0.83333333333333337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0.81026620370370372</v>
          </cell>
          <cell r="L26">
            <v>0.9556</v>
          </cell>
          <cell r="M26">
            <v>5.7590384259259282E-2</v>
          </cell>
          <cell r="N26">
            <v>0.875</v>
          </cell>
        </row>
        <row r="27">
          <cell r="B27" t="str">
            <v>Christian Stensholt</v>
          </cell>
          <cell r="C27" t="str">
            <v>FS</v>
          </cell>
          <cell r="D27" t="str">
            <v>NOR</v>
          </cell>
          <cell r="E27">
            <v>13724</v>
          </cell>
          <cell r="F27" t="str">
            <v>Pogo 8,50</v>
          </cell>
          <cell r="G27" t="str">
            <v>Vindtora</v>
          </cell>
          <cell r="H27" t="str">
            <v>Ja</v>
          </cell>
          <cell r="I27" t="str">
            <v>Ja</v>
          </cell>
          <cell r="J27" t="str">
            <v>18:00</v>
          </cell>
          <cell r="K27">
            <v>0.80746527777777777</v>
          </cell>
          <cell r="L27">
            <v>1.0059</v>
          </cell>
          <cell r="M27">
            <v>5.7804322916666658E-2</v>
          </cell>
          <cell r="N27">
            <v>0.91666666666666663</v>
          </cell>
        </row>
        <row r="28">
          <cell r="B28" t="str">
            <v>Caroline Grimsgaard</v>
          </cell>
          <cell r="C28" t="str">
            <v>FS</v>
          </cell>
          <cell r="D28" t="str">
            <v>NOR</v>
          </cell>
          <cell r="E28">
            <v>10324</v>
          </cell>
          <cell r="F28" t="str">
            <v>First 31.7</v>
          </cell>
          <cell r="G28" t="str">
            <v>ZIGGY</v>
          </cell>
          <cell r="H28" t="str">
            <v>Nei</v>
          </cell>
          <cell r="I28" t="str">
            <v>Nei</v>
          </cell>
          <cell r="J28" t="str">
            <v>18:00</v>
          </cell>
          <cell r="K28">
            <v>0.8089467592592593</v>
          </cell>
          <cell r="L28">
            <v>0.98460000000000003</v>
          </cell>
          <cell r="M28">
            <v>5.8038979166666706E-2</v>
          </cell>
          <cell r="N28">
            <v>0.95833333333333337</v>
          </cell>
        </row>
        <row r="29">
          <cell r="B29" t="str">
            <v>Monica Hjelle</v>
          </cell>
          <cell r="C29" t="str">
            <v>USF</v>
          </cell>
          <cell r="D29" t="str">
            <v>NOR</v>
          </cell>
          <cell r="E29">
            <v>3567</v>
          </cell>
          <cell r="F29" t="str">
            <v>X-102</v>
          </cell>
          <cell r="G29" t="str">
            <v>BLÅTANN</v>
          </cell>
          <cell r="H29" t="str">
            <v>Nei</v>
          </cell>
          <cell r="I29" t="str">
            <v>Ja</v>
          </cell>
          <cell r="J29" t="str">
            <v>18:00</v>
          </cell>
          <cell r="K29">
            <v>0.80770833333333336</v>
          </cell>
          <cell r="L29">
            <v>1.0184</v>
          </cell>
          <cell r="M29">
            <v>5.8770166666666693E-2</v>
          </cell>
          <cell r="N29">
            <v>1</v>
          </cell>
        </row>
      </sheetData>
      <sheetData sheetId="18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F6" t="str">
            <v>J/80</v>
          </cell>
          <cell r="G6" t="str">
            <v>Baby Boop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0.79737268518518523</v>
          </cell>
          <cell r="L6">
            <v>0.74026885366752671</v>
          </cell>
          <cell r="M6">
            <v>3.5068523357189692E-2</v>
          </cell>
          <cell r="N6">
            <v>3.7037037037037035E-2</v>
          </cell>
        </row>
        <row r="7">
          <cell r="B7" t="str">
            <v>Ove A Kvalnes</v>
          </cell>
          <cell r="C7" t="str">
            <v>USF</v>
          </cell>
          <cell r="D7" t="str">
            <v>NOR</v>
          </cell>
          <cell r="E7">
            <v>11440</v>
          </cell>
          <cell r="F7" t="str">
            <v>Bavaria 35 match</v>
          </cell>
          <cell r="G7" t="str">
            <v>Occasione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0.80776620370370367</v>
          </cell>
          <cell r="L7">
            <v>0.78546968995835265</v>
          </cell>
          <cell r="M7">
            <v>3.9918951488508311E-2</v>
          </cell>
          <cell r="N7">
            <v>7.407407407407407E-2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0.80857638888888894</v>
          </cell>
          <cell r="L8">
            <v>0.69199999999999995</v>
          </cell>
          <cell r="M8">
            <v>4.0534861111111146E-2</v>
          </cell>
          <cell r="N8">
            <v>0.1111111111111111</v>
          </cell>
        </row>
        <row r="9">
          <cell r="B9" t="str">
            <v>Morten Raugstad</v>
          </cell>
          <cell r="C9" t="str">
            <v>FS</v>
          </cell>
          <cell r="D9" t="str">
            <v>NOR</v>
          </cell>
          <cell r="E9">
            <v>475</v>
          </cell>
          <cell r="F9" t="str">
            <v>Express</v>
          </cell>
          <cell r="G9" t="str">
            <v>Baluba</v>
          </cell>
          <cell r="H9" t="str">
            <v>Nei</v>
          </cell>
          <cell r="I9" t="str">
            <v>Nei</v>
          </cell>
          <cell r="J9" t="str">
            <v>18:00</v>
          </cell>
          <cell r="K9">
            <v>0.8099884259259259</v>
          </cell>
          <cell r="L9">
            <v>0.68659999999999999</v>
          </cell>
          <cell r="M9">
            <v>4.1188053240740721E-2</v>
          </cell>
          <cell r="N9">
            <v>0.14814814814814814</v>
          </cell>
        </row>
        <row r="10">
          <cell r="B10" t="str">
            <v>Stein Thorstensen</v>
          </cell>
          <cell r="C10" t="str">
            <v>FS</v>
          </cell>
          <cell r="D10" t="str">
            <v>NOR</v>
          </cell>
          <cell r="E10">
            <v>105</v>
          </cell>
          <cell r="F10" t="str">
            <v>H-båt</v>
          </cell>
          <cell r="G10" t="str">
            <v>Rå båt</v>
          </cell>
          <cell r="H10" t="str">
            <v>Ja</v>
          </cell>
          <cell r="I10" t="str">
            <v>Ja</v>
          </cell>
          <cell r="J10" t="str">
            <v>18:00</v>
          </cell>
          <cell r="K10">
            <v>0.80975694444444446</v>
          </cell>
          <cell r="L10">
            <v>0.69199999999999995</v>
          </cell>
          <cell r="M10">
            <v>4.1351805555555565E-2</v>
          </cell>
          <cell r="N10">
            <v>0.18518518518518517</v>
          </cell>
        </row>
        <row r="11">
          <cell r="B11" t="str">
            <v>Sturla Falck</v>
          </cell>
          <cell r="C11" t="str">
            <v>FS</v>
          </cell>
          <cell r="D11" t="str">
            <v>NOR</v>
          </cell>
          <cell r="E11">
            <v>22</v>
          </cell>
          <cell r="F11" t="str">
            <v>Express</v>
          </cell>
          <cell r="G11" t="str">
            <v>ELO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</v>
          </cell>
          <cell r="L11">
            <v>0.692503616759929</v>
          </cell>
          <cell r="M11">
            <v>4.1550217005595774E-2</v>
          </cell>
          <cell r="N11">
            <v>0.22222222222222221</v>
          </cell>
        </row>
        <row r="12">
          <cell r="B12" t="str">
            <v>Kjell U Sandvig</v>
          </cell>
          <cell r="C12" t="str">
            <v>Bærum</v>
          </cell>
          <cell r="D12" t="str">
            <v>NOR</v>
          </cell>
          <cell r="E12">
            <v>15179</v>
          </cell>
          <cell r="F12" t="str">
            <v>Arcona 410</v>
          </cell>
          <cell r="G12" t="str">
            <v>Stær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0.80684027777777778</v>
          </cell>
          <cell r="L12">
            <v>0.83340508093043197</v>
          </cell>
          <cell r="M12">
            <v>4.1583441017257944E-2</v>
          </cell>
          <cell r="N12">
            <v>0.25925925925925924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0.80181712962962959</v>
          </cell>
          <cell r="L13">
            <v>0.92700000000000005</v>
          </cell>
          <cell r="M13">
            <v>4.1596979166666548E-2</v>
          </cell>
          <cell r="N13">
            <v>0.29629629629629628</v>
          </cell>
        </row>
        <row r="14">
          <cell r="B14" t="str">
            <v>Gunnar Gundersen</v>
          </cell>
          <cell r="C14" t="str">
            <v>FS</v>
          </cell>
          <cell r="D14" t="str">
            <v>NOR</v>
          </cell>
          <cell r="E14">
            <v>10044</v>
          </cell>
          <cell r="F14" t="str">
            <v>Dehler 36 Jv</v>
          </cell>
          <cell r="G14" t="str">
            <v>Wendigo 2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0.81033564814814818</v>
          </cell>
          <cell r="L14">
            <v>0.78069999999999995</v>
          </cell>
          <cell r="M14">
            <v>4.1682512731481436E-2</v>
          </cell>
          <cell r="N14">
            <v>0.33333333333333331</v>
          </cell>
        </row>
        <row r="15">
          <cell r="B15" t="str">
            <v>Andreas Abilgaard</v>
          </cell>
          <cell r="C15" t="str">
            <v>USF</v>
          </cell>
          <cell r="D15" t="str">
            <v>NOR</v>
          </cell>
          <cell r="E15">
            <v>14784</v>
          </cell>
          <cell r="F15" t="str">
            <v>Elan 310</v>
          </cell>
          <cell r="G15" t="str">
            <v>Kårstua</v>
          </cell>
          <cell r="H15" t="str">
            <v>Nei</v>
          </cell>
          <cell r="I15" t="str">
            <v>Ja</v>
          </cell>
          <cell r="J15" t="str">
            <v>18:10</v>
          </cell>
          <cell r="K15">
            <v>0.80961805555555555</v>
          </cell>
          <cell r="L15">
            <v>0.81289999999999996</v>
          </cell>
          <cell r="M15">
            <v>4.2818378472222147E-2</v>
          </cell>
          <cell r="N15">
            <v>0.37037037037037035</v>
          </cell>
        </row>
        <row r="16">
          <cell r="B16" t="str">
            <v>Iver Iversen</v>
          </cell>
          <cell r="C16" t="str">
            <v>USF</v>
          </cell>
          <cell r="D16" t="str">
            <v>NOR</v>
          </cell>
          <cell r="E16">
            <v>11172</v>
          </cell>
          <cell r="F16" t="str">
            <v>Grand Soleil 42 R</v>
          </cell>
          <cell r="G16" t="str">
            <v>Tango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0.80266203703703709</v>
          </cell>
          <cell r="L16">
            <v>0.94120000000000004</v>
          </cell>
          <cell r="M16">
            <v>4.3029398148148122E-2</v>
          </cell>
          <cell r="N16">
            <v>0.40740740740740738</v>
          </cell>
        </row>
        <row r="17">
          <cell r="B17" t="str">
            <v>Yngve Amundsen</v>
          </cell>
          <cell r="C17" t="str">
            <v>USF</v>
          </cell>
          <cell r="D17" t="str">
            <v>NOR</v>
          </cell>
          <cell r="E17">
            <v>88</v>
          </cell>
          <cell r="F17" t="str">
            <v>X-35 OD</v>
          </cell>
          <cell r="G17" t="str">
            <v>Akhillevs-X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0.80542824074074071</v>
          </cell>
          <cell r="L17">
            <v>0.89070000000000005</v>
          </cell>
          <cell r="M17">
            <v>4.3184517361111008E-2</v>
          </cell>
          <cell r="N17">
            <v>0.44444444444444442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Nei</v>
          </cell>
          <cell r="I18" t="str">
            <v>Ja</v>
          </cell>
          <cell r="J18" t="str">
            <v>18:10</v>
          </cell>
          <cell r="K18">
            <v>0.80767361111111102</v>
          </cell>
          <cell r="L18">
            <v>0.85199999999999998</v>
          </cell>
          <cell r="M18">
            <v>4.322124999999985E-2</v>
          </cell>
          <cell r="N18">
            <v>0.48148148148148145</v>
          </cell>
        </row>
        <row r="19">
          <cell r="B19" t="str">
            <v>Jonas Smitt-Amundsen</v>
          </cell>
          <cell r="C19" t="str">
            <v>USF</v>
          </cell>
          <cell r="D19" t="str">
            <v>NOR</v>
          </cell>
          <cell r="E19">
            <v>9775</v>
          </cell>
          <cell r="F19" t="str">
            <v xml:space="preserve"> First 31.7 LR</v>
          </cell>
          <cell r="G19" t="str">
            <v>BILBO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0.80787037037037035</v>
          </cell>
          <cell r="L19">
            <v>0.74698691923716887</v>
          </cell>
          <cell r="M19">
            <v>4.3228409678076889E-2</v>
          </cell>
          <cell r="N19">
            <v>0.51851851851851849</v>
          </cell>
        </row>
        <row r="20">
          <cell r="B20" t="str">
            <v>Aril Spetalen</v>
          </cell>
          <cell r="C20" t="str">
            <v>USF</v>
          </cell>
          <cell r="D20" t="str">
            <v>NOR</v>
          </cell>
          <cell r="E20">
            <v>896</v>
          </cell>
          <cell r="F20" t="str">
            <v>Express</v>
          </cell>
          <cell r="G20" t="str">
            <v>Mariatta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0.8087037037037037</v>
          </cell>
          <cell r="L20">
            <v>0.73899999999999999</v>
          </cell>
          <cell r="M20">
            <v>4.3382037037037038E-2</v>
          </cell>
          <cell r="N20">
            <v>0.55555555555555558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0.81518518518518512</v>
          </cell>
          <cell r="L21">
            <v>0.74787915702277996</v>
          </cell>
          <cell r="M21">
            <v>4.3557036089567354E-2</v>
          </cell>
          <cell r="N21">
            <v>0.59259259259259256</v>
          </cell>
        </row>
        <row r="22">
          <cell r="B22" t="str">
            <v>Aslak Vardund</v>
          </cell>
          <cell r="C22" t="str">
            <v>FS</v>
          </cell>
          <cell r="D22" t="str">
            <v>NOR</v>
          </cell>
          <cell r="E22">
            <v>14391</v>
          </cell>
          <cell r="F22" t="str">
            <v>Elan 380</v>
          </cell>
          <cell r="G22" t="str">
            <v>Ajda</v>
          </cell>
          <cell r="H22" t="str">
            <v>Nei</v>
          </cell>
          <cell r="I22" t="str">
            <v>Nei</v>
          </cell>
          <cell r="J22" t="str">
            <v>18:10</v>
          </cell>
          <cell r="K22">
            <v>0.81380787037037028</v>
          </cell>
          <cell r="L22">
            <v>0.76629999999999998</v>
          </cell>
          <cell r="M22">
            <v>4.3574443287036899E-2</v>
          </cell>
          <cell r="N22">
            <v>0.62962962962962965</v>
          </cell>
        </row>
        <row r="23">
          <cell r="B23" t="str">
            <v>Arild Vikse</v>
          </cell>
          <cell r="C23" t="str">
            <v>USF</v>
          </cell>
          <cell r="D23" t="str">
            <v>NOR</v>
          </cell>
          <cell r="E23">
            <v>175</v>
          </cell>
          <cell r="F23" t="str">
            <v>11 MOD</v>
          </cell>
          <cell r="G23" t="str">
            <v>Olivia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0.8056712962962963</v>
          </cell>
          <cell r="L23">
            <v>0.89600000000000002</v>
          </cell>
          <cell r="M23">
            <v>4.3659259259259189E-2</v>
          </cell>
          <cell r="N23">
            <v>0.66666666666666663</v>
          </cell>
        </row>
        <row r="24">
          <cell r="B24" t="str">
            <v>Hans Wang</v>
          </cell>
          <cell r="C24" t="str">
            <v>USF</v>
          </cell>
          <cell r="D24" t="str">
            <v>NOR</v>
          </cell>
          <cell r="E24" t="str">
            <v>10775/4444</v>
          </cell>
          <cell r="F24" t="str">
            <v>X-40</v>
          </cell>
          <cell r="G24" t="str">
            <v>Kjappfot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0.80480324074074072</v>
          </cell>
          <cell r="L24">
            <v>0.91930000000000001</v>
          </cell>
          <cell r="M24">
            <v>4.3996591435185091E-2</v>
          </cell>
          <cell r="N24">
            <v>0.70370370370370372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0.80729166666666663</v>
          </cell>
          <cell r="L25">
            <v>0.79149999999999998</v>
          </cell>
          <cell r="M25">
            <v>4.5346354166666637E-2</v>
          </cell>
          <cell r="N25">
            <v>0.7407407407407407</v>
          </cell>
        </row>
        <row r="26">
          <cell r="B26" t="str">
            <v>Mads Grimholt</v>
          </cell>
          <cell r="C26" t="str">
            <v>FS</v>
          </cell>
          <cell r="D26" t="str">
            <v>NOR</v>
          </cell>
          <cell r="E26">
            <v>10886</v>
          </cell>
          <cell r="F26" t="str">
            <v>J/92</v>
          </cell>
          <cell r="G26" t="str">
            <v>Iggy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0.81174768518518514</v>
          </cell>
          <cell r="L26">
            <v>0.83</v>
          </cell>
          <cell r="M26">
            <v>4.5486689814814706E-2</v>
          </cell>
          <cell r="N26">
            <v>0.77777777777777779</v>
          </cell>
        </row>
        <row r="27">
          <cell r="B27" t="str">
            <v>Egil Naustvik</v>
          </cell>
          <cell r="C27" t="str">
            <v>FS</v>
          </cell>
          <cell r="D27" t="str">
            <v>NOR</v>
          </cell>
          <cell r="E27">
            <v>9727</v>
          </cell>
          <cell r="F27" t="str">
            <v>Linjett 33</v>
          </cell>
          <cell r="G27" t="str">
            <v>Fragancia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0.8081018518518519</v>
          </cell>
          <cell r="L27">
            <v>0.78559999999999997</v>
          </cell>
          <cell r="M27">
            <v>4.5644814814814853E-2</v>
          </cell>
          <cell r="N27">
            <v>0.81481481481481477</v>
          </cell>
        </row>
        <row r="28">
          <cell r="B28" t="str">
            <v>Geir Ilsaas</v>
          </cell>
          <cell r="C28" t="str">
            <v>USF</v>
          </cell>
          <cell r="D28" t="str">
            <v>NOR</v>
          </cell>
          <cell r="E28">
            <v>15509</v>
          </cell>
          <cell r="F28" t="str">
            <v>Sun Odyssey 349</v>
          </cell>
          <cell r="G28" t="str">
            <v>Sammade</v>
          </cell>
          <cell r="H28" t="str">
            <v>Nei</v>
          </cell>
          <cell r="I28" t="str">
            <v>Ja</v>
          </cell>
          <cell r="J28" t="str">
            <v>18:00</v>
          </cell>
          <cell r="K28">
            <v>0.80821759259259263</v>
          </cell>
          <cell r="L28">
            <v>0.79190000000000005</v>
          </cell>
          <cell r="M28">
            <v>4.6102511574074106E-2</v>
          </cell>
          <cell r="N28">
            <v>0.85185185185185186</v>
          </cell>
        </row>
        <row r="29">
          <cell r="B29" t="str">
            <v>Monica Hjelle</v>
          </cell>
          <cell r="C29" t="str">
            <v>USF</v>
          </cell>
          <cell r="D29" t="str">
            <v>NOR</v>
          </cell>
          <cell r="E29">
            <v>3567</v>
          </cell>
          <cell r="F29" t="str">
            <v>X-102</v>
          </cell>
          <cell r="G29" t="str">
            <v>BLÅTANN</v>
          </cell>
          <cell r="H29" t="str">
            <v>Nei</v>
          </cell>
          <cell r="I29" t="str">
            <v>Ja</v>
          </cell>
          <cell r="J29" t="str">
            <v>18:00</v>
          </cell>
          <cell r="K29">
            <v>0.80710648148148145</v>
          </cell>
          <cell r="L29">
            <v>0.81110000000000004</v>
          </cell>
          <cell r="M29">
            <v>4.6319067129629611E-2</v>
          </cell>
          <cell r="N29">
            <v>0.88888888888888884</v>
          </cell>
        </row>
        <row r="30">
          <cell r="B30" t="str">
            <v>Joachim Lyng-Olsen</v>
          </cell>
          <cell r="C30" t="str">
            <v>USF</v>
          </cell>
          <cell r="D30" t="str">
            <v>NOR</v>
          </cell>
          <cell r="E30">
            <v>7055</v>
          </cell>
          <cell r="F30" t="str">
            <v>Contrast 33</v>
          </cell>
          <cell r="G30" t="str">
            <v>Vildensky</v>
          </cell>
          <cell r="H30" t="str">
            <v>Nei</v>
          </cell>
          <cell r="I30" t="str">
            <v>Ja</v>
          </cell>
          <cell r="J30" t="str">
            <v>18:00</v>
          </cell>
          <cell r="K30">
            <v>0.81635416666666671</v>
          </cell>
          <cell r="L30">
            <v>0.76090000000000002</v>
          </cell>
          <cell r="M30">
            <v>5.0488885416666705E-2</v>
          </cell>
          <cell r="N30">
            <v>0.92592592592592593</v>
          </cell>
        </row>
        <row r="31">
          <cell r="B31" t="str">
            <v>Caroline Grimsgaard</v>
          </cell>
          <cell r="C31" t="str">
            <v>FS</v>
          </cell>
          <cell r="D31" t="str">
            <v>NOR</v>
          </cell>
          <cell r="E31">
            <v>10324</v>
          </cell>
          <cell r="F31" t="str">
            <v>First 31.7</v>
          </cell>
          <cell r="G31" t="str">
            <v>ZIGGY</v>
          </cell>
          <cell r="H31" t="str">
            <v>Ja</v>
          </cell>
          <cell r="I31" t="str">
            <v>Ja</v>
          </cell>
          <cell r="J31" t="str">
            <v>18:00</v>
          </cell>
          <cell r="K31">
            <v>0.81625000000000003</v>
          </cell>
          <cell r="L31">
            <v>0.7833</v>
          </cell>
          <cell r="M31">
            <v>5.1893625000000027E-2</v>
          </cell>
          <cell r="N31">
            <v>0.96296296296296291</v>
          </cell>
        </row>
        <row r="32">
          <cell r="B32" t="str">
            <v>Espen Sunde</v>
          </cell>
          <cell r="C32" t="str">
            <v>USF</v>
          </cell>
          <cell r="D32" t="str">
            <v>NOR</v>
          </cell>
          <cell r="E32">
            <v>14069</v>
          </cell>
          <cell r="F32" t="str">
            <v>Jeanneau 30i</v>
          </cell>
          <cell r="G32" t="str">
            <v>Vesla</v>
          </cell>
          <cell r="H32" t="str">
            <v>Ja</v>
          </cell>
          <cell r="I32" t="str">
            <v>Nei</v>
          </cell>
          <cell r="J32" t="str">
            <v>18:00</v>
          </cell>
          <cell r="K32" t="str">
            <v>OCS</v>
          </cell>
          <cell r="L32">
            <v>0.63435293103448276</v>
          </cell>
          <cell r="M32" t="e">
            <v>#VALUE!</v>
          </cell>
          <cell r="N32">
            <v>1</v>
          </cell>
        </row>
        <row r="35">
          <cell r="E35" t="str">
            <v>NOR 14069</v>
          </cell>
          <cell r="F35" t="str">
            <v>Vesla tyvstartet uten å gå tilbake å starte på nytt, OCS</v>
          </cell>
        </row>
      </sheetData>
      <sheetData sheetId="19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F6" t="str">
            <v>J/80</v>
          </cell>
          <cell r="G6" t="str">
            <v>Baby Boop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0.79516203703703703</v>
          </cell>
          <cell r="L6">
            <v>0.9409613267326733</v>
          </cell>
          <cell r="M6">
            <v>4.2495730288320495E-2</v>
          </cell>
          <cell r="N6">
            <v>3.8461538461538464E-2</v>
          </cell>
        </row>
        <row r="7">
          <cell r="B7" t="str">
            <v>Morten Raugstad</v>
          </cell>
          <cell r="C7" t="str">
            <v>FS</v>
          </cell>
          <cell r="D7" t="str">
            <v>NOR</v>
          </cell>
          <cell r="E7">
            <v>475</v>
          </cell>
          <cell r="F7" t="str">
            <v>Express</v>
          </cell>
          <cell r="G7" t="str">
            <v>Baluba</v>
          </cell>
          <cell r="H7" t="str">
            <v>Nei</v>
          </cell>
          <cell r="I7" t="str">
            <v>Nei</v>
          </cell>
          <cell r="J7" t="str">
            <v>18:00</v>
          </cell>
          <cell r="K7">
            <v>0.79828703703703707</v>
          </cell>
          <cell r="L7">
            <v>0.90069999999999995</v>
          </cell>
          <cell r="M7">
            <v>4.3492134259259289E-2</v>
          </cell>
          <cell r="N7">
            <v>7.6923076923076927E-2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0.80019675925925926</v>
          </cell>
          <cell r="L8">
            <v>0.87560000000000004</v>
          </cell>
          <cell r="M8">
            <v>4.3952282407407409E-2</v>
          </cell>
          <cell r="N8">
            <v>0.11538461538461539</v>
          </cell>
        </row>
        <row r="9">
          <cell r="B9" t="str">
            <v>Aril Spetalen</v>
          </cell>
          <cell r="C9" t="str">
            <v>USF</v>
          </cell>
          <cell r="D9" t="str">
            <v>NOR</v>
          </cell>
          <cell r="E9">
            <v>896</v>
          </cell>
          <cell r="F9" t="str">
            <v>Express</v>
          </cell>
          <cell r="G9" t="str">
            <v>Mariatta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0.7981597222222222</v>
          </cell>
          <cell r="L9">
            <v>0.9194</v>
          </cell>
          <cell r="M9">
            <v>4.4278048611111093E-2</v>
          </cell>
          <cell r="N9">
            <v>0.15384615384615385</v>
          </cell>
        </row>
        <row r="10">
          <cell r="B10" t="str">
            <v>Joachim Lyng-Olsen</v>
          </cell>
          <cell r="C10" t="str">
            <v>USF</v>
          </cell>
          <cell r="D10" t="str">
            <v>NOR</v>
          </cell>
          <cell r="E10">
            <v>7055</v>
          </cell>
          <cell r="F10" t="str">
            <v>Contrast 33</v>
          </cell>
          <cell r="G10" t="str">
            <v>Vildensky</v>
          </cell>
          <cell r="H10" t="str">
            <v>Nei</v>
          </cell>
          <cell r="I10" t="str">
            <v>Ja</v>
          </cell>
          <cell r="J10" t="str">
            <v>18:00</v>
          </cell>
          <cell r="K10">
            <v>0.79487268518518517</v>
          </cell>
          <cell r="L10">
            <v>0.9909</v>
          </cell>
          <cell r="M10">
            <v>4.4464343749999982E-2</v>
          </cell>
          <cell r="N10">
            <v>0.19230769230769232</v>
          </cell>
        </row>
        <row r="11">
          <cell r="B11" t="str">
            <v>Hans Wang</v>
          </cell>
          <cell r="C11" t="str">
            <v>USF</v>
          </cell>
          <cell r="D11" t="str">
            <v>NOR</v>
          </cell>
          <cell r="E11" t="str">
            <v>10775/4444</v>
          </cell>
          <cell r="F11" t="str">
            <v>X-40</v>
          </cell>
          <cell r="G11" t="str">
            <v>Kjappfot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0.79637731481481477</v>
          </cell>
          <cell r="L11">
            <v>1.1471</v>
          </cell>
          <cell r="M11">
            <v>4.5233445601851704E-2</v>
          </cell>
          <cell r="N11">
            <v>0.23076923076923078</v>
          </cell>
        </row>
        <row r="12">
          <cell r="B12" t="str">
            <v>Stein Thorstensen</v>
          </cell>
          <cell r="C12" t="str">
            <v>FS</v>
          </cell>
          <cell r="D12" t="str">
            <v>NOR</v>
          </cell>
          <cell r="E12">
            <v>105</v>
          </cell>
          <cell r="F12" t="str">
            <v>H-båt</v>
          </cell>
          <cell r="G12" t="str">
            <v>Rå båt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0.80189814814814808</v>
          </cell>
          <cell r="L12">
            <v>0.87560000000000004</v>
          </cell>
          <cell r="M12">
            <v>4.5442018518518465E-2</v>
          </cell>
          <cell r="N12">
            <v>0.26923076923076922</v>
          </cell>
        </row>
        <row r="13">
          <cell r="B13" t="str">
            <v>Rune Wahl Nilsson</v>
          </cell>
          <cell r="C13" t="str">
            <v>KNS</v>
          </cell>
          <cell r="D13" t="str">
            <v>NOR</v>
          </cell>
          <cell r="E13">
            <v>174</v>
          </cell>
          <cell r="F13" t="str">
            <v>11 MOD</v>
          </cell>
          <cell r="G13" t="str">
            <v>Linn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0.80047453703703697</v>
          </cell>
          <cell r="L13">
            <v>1.0468999999999999</v>
          </cell>
          <cell r="M13">
            <v>4.5571653935185023E-2</v>
          </cell>
          <cell r="N13">
            <v>0.30769230769230771</v>
          </cell>
        </row>
        <row r="14">
          <cell r="B14" t="str">
            <v>Marius Andersen</v>
          </cell>
          <cell r="C14" t="str">
            <v>FS</v>
          </cell>
          <cell r="D14" t="str">
            <v>NOR</v>
          </cell>
          <cell r="E14">
            <v>26</v>
          </cell>
          <cell r="F14" t="str">
            <v>Farr 30</v>
          </cell>
          <cell r="G14" t="str">
            <v>Pakalolo II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0.7971759259259259</v>
          </cell>
          <cell r="L14">
            <v>1.1358999999999999</v>
          </cell>
          <cell r="M14">
            <v>4.5698939814814682E-2</v>
          </cell>
          <cell r="N14">
            <v>0.34615384615384615</v>
          </cell>
        </row>
        <row r="15">
          <cell r="B15" t="str">
            <v>Andreas Abilgaard</v>
          </cell>
          <cell r="C15" t="str">
            <v>USF</v>
          </cell>
          <cell r="D15" t="str">
            <v>NOR</v>
          </cell>
          <cell r="E15">
            <v>14784</v>
          </cell>
          <cell r="F15" t="str">
            <v>Elan 310</v>
          </cell>
          <cell r="G15" t="str">
            <v>Kårstua</v>
          </cell>
          <cell r="H15" t="str">
            <v>Nei</v>
          </cell>
          <cell r="I15" t="str">
            <v>Ja</v>
          </cell>
          <cell r="J15" t="str">
            <v>18:10</v>
          </cell>
          <cell r="K15">
            <v>0.80109953703703696</v>
          </cell>
          <cell r="L15">
            <v>1.0387</v>
          </cell>
          <cell r="M15">
            <v>4.5863894675925748E-2</v>
          </cell>
          <cell r="N15">
            <v>0.38461538461538464</v>
          </cell>
        </row>
        <row r="16">
          <cell r="B16" t="str">
            <v>Egil Naustvik</v>
          </cell>
          <cell r="C16" t="str">
            <v>FS</v>
          </cell>
          <cell r="D16" t="str">
            <v>NOR</v>
          </cell>
          <cell r="E16">
            <v>9727</v>
          </cell>
          <cell r="F16" t="str">
            <v>Linjett 33</v>
          </cell>
          <cell r="G16" t="str">
            <v>Fragancia</v>
          </cell>
          <cell r="H16" t="str">
            <v>Nei</v>
          </cell>
          <cell r="I16" t="str">
            <v>Ja</v>
          </cell>
          <cell r="J16" t="str">
            <v>18:00</v>
          </cell>
          <cell r="K16">
            <v>0.79636574074074085</v>
          </cell>
          <cell r="L16">
            <v>0.99170000000000003</v>
          </cell>
          <cell r="M16">
            <v>4.59809050925927E-2</v>
          </cell>
          <cell r="N16">
            <v>0.42307692307692307</v>
          </cell>
        </row>
        <row r="17">
          <cell r="B17" t="str">
            <v>Kjell U Sandvig</v>
          </cell>
          <cell r="C17" t="str">
            <v>Bærum</v>
          </cell>
          <cell r="D17" t="str">
            <v>NOR</v>
          </cell>
          <cell r="E17">
            <v>15179</v>
          </cell>
          <cell r="F17" t="str">
            <v>Arcona 410</v>
          </cell>
          <cell r="G17" t="str">
            <v>Stær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0.79851851851851852</v>
          </cell>
          <cell r="L17">
            <v>1.1060407661085743</v>
          </cell>
          <cell r="M17">
            <v>4.5982620739143408E-2</v>
          </cell>
          <cell r="N17">
            <v>0.46153846153846156</v>
          </cell>
        </row>
        <row r="18">
          <cell r="B18" t="str">
            <v>Arild Vikse</v>
          </cell>
          <cell r="C18" t="str">
            <v>USF</v>
          </cell>
          <cell r="D18" t="str">
            <v>NOR</v>
          </cell>
          <cell r="E18">
            <v>175</v>
          </cell>
          <cell r="F18" t="str">
            <v>11 MOD</v>
          </cell>
          <cell r="G18" t="str">
            <v>Olivia</v>
          </cell>
          <cell r="H18" t="str">
            <v>Nei</v>
          </cell>
          <cell r="I18" t="str">
            <v>Ja</v>
          </cell>
          <cell r="J18" t="str">
            <v>18:10</v>
          </cell>
          <cell r="K18">
            <v>0.79891203703703706</v>
          </cell>
          <cell r="L18">
            <v>1.1017999999999999</v>
          </cell>
          <cell r="M18">
            <v>4.6239893518518441E-2</v>
          </cell>
          <cell r="N18">
            <v>0.5</v>
          </cell>
        </row>
        <row r="19">
          <cell r="B19" t="str">
            <v>Sturla Falck</v>
          </cell>
          <cell r="C19" t="str">
            <v>FS</v>
          </cell>
          <cell r="D19" t="str">
            <v>NOR</v>
          </cell>
          <cell r="E19">
            <v>22</v>
          </cell>
          <cell r="F19" t="str">
            <v>Express</v>
          </cell>
          <cell r="G19" t="str">
            <v>ELO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0.80048611111111112</v>
          </cell>
          <cell r="L19">
            <v>0.9194</v>
          </cell>
          <cell r="M19">
            <v>4.6416930555555562E-2</v>
          </cell>
          <cell r="N19">
            <v>0.53846153846153844</v>
          </cell>
        </row>
        <row r="20">
          <cell r="B20" t="str">
            <v>Pål Saltvedt</v>
          </cell>
          <cell r="C20" t="str">
            <v>FS</v>
          </cell>
          <cell r="D20" t="str">
            <v>NOR</v>
          </cell>
          <cell r="E20">
            <v>11733</v>
          </cell>
          <cell r="F20" t="str">
            <v>Elan 40</v>
          </cell>
          <cell r="G20" t="str">
            <v>Jonna</v>
          </cell>
          <cell r="H20" t="str">
            <v>Ja</v>
          </cell>
          <cell r="I20" t="str">
            <v>Nei</v>
          </cell>
          <cell r="J20" t="str">
            <v>18:10</v>
          </cell>
          <cell r="K20">
            <v>0.80133101851851851</v>
          </cell>
          <cell r="L20">
            <v>1.0489961975130657</v>
          </cell>
          <cell r="M20">
            <v>4.6561347424335632E-2</v>
          </cell>
          <cell r="N20">
            <v>0.57692307692307687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0.79634259259259255</v>
          </cell>
          <cell r="L21">
            <v>1.0059</v>
          </cell>
          <cell r="M21">
            <v>4.6616013888888842E-2</v>
          </cell>
          <cell r="N21">
            <v>0.61538461538461542</v>
          </cell>
        </row>
        <row r="22">
          <cell r="B22" t="str">
            <v>Yngve Amundsen</v>
          </cell>
          <cell r="C22" t="str">
            <v>USF</v>
          </cell>
          <cell r="D22" t="str">
            <v>NOR</v>
          </cell>
          <cell r="E22">
            <v>88</v>
          </cell>
          <cell r="F22" t="str">
            <v>X-35 OD</v>
          </cell>
          <cell r="G22" t="str">
            <v>Akhillevs-X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0.79895833333333333</v>
          </cell>
          <cell r="L22">
            <v>1.1122000000000001</v>
          </cell>
          <cell r="M22">
            <v>4.6727847222222119E-2</v>
          </cell>
          <cell r="N22">
            <v>0.65384615384615385</v>
          </cell>
        </row>
        <row r="23">
          <cell r="B23" t="str">
            <v>Reidar Hauge</v>
          </cell>
          <cell r="C23" t="str">
            <v>USF</v>
          </cell>
          <cell r="D23" t="str">
            <v>NOR</v>
          </cell>
          <cell r="E23">
            <v>9934</v>
          </cell>
          <cell r="F23" t="str">
            <v>CB 365</v>
          </cell>
          <cell r="G23" t="str">
            <v>Chica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0.80168981481481483</v>
          </cell>
          <cell r="L23">
            <v>1.0476446575098108</v>
          </cell>
          <cell r="M23">
            <v>4.6877248216816228E-2</v>
          </cell>
          <cell r="N23">
            <v>0.69230769230769229</v>
          </cell>
        </row>
        <row r="24">
          <cell r="B24" t="str">
            <v>Guri Kjæserud</v>
          </cell>
          <cell r="C24" t="str">
            <v>Oslo SF</v>
          </cell>
          <cell r="D24" t="str">
            <v>NOR</v>
          </cell>
          <cell r="E24">
            <v>123</v>
          </cell>
          <cell r="F24" t="str">
            <v>H-båt</v>
          </cell>
          <cell r="G24" t="str">
            <v>Humla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0.80534722222222221</v>
          </cell>
          <cell r="L24">
            <v>0.87560000000000004</v>
          </cell>
          <cell r="M24">
            <v>4.8462027777777771E-2</v>
          </cell>
          <cell r="N24">
            <v>0.73076923076923073</v>
          </cell>
        </row>
        <row r="25">
          <cell r="B25" t="str">
            <v>Jon Vendelboe</v>
          </cell>
          <cell r="C25" t="str">
            <v>USF</v>
          </cell>
          <cell r="D25" t="str">
            <v>NOR</v>
          </cell>
          <cell r="E25">
            <v>11620</v>
          </cell>
          <cell r="F25" t="str">
            <v>X-37</v>
          </cell>
          <cell r="G25" t="str">
            <v>MetaXa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0.80123842592592587</v>
          </cell>
          <cell r="L25">
            <v>1.0962000000000001</v>
          </cell>
          <cell r="M25">
            <v>4.8555062499999843E-2</v>
          </cell>
          <cell r="N25">
            <v>0.76923076923076927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Nei</v>
          </cell>
          <cell r="I26" t="str">
            <v>Ja</v>
          </cell>
          <cell r="J26" t="str">
            <v>18:00</v>
          </cell>
          <cell r="K26">
            <v>0.7982407407407407</v>
          </cell>
          <cell r="L26">
            <v>1.0184</v>
          </cell>
          <cell r="M26">
            <v>4.9128370370370322E-2</v>
          </cell>
          <cell r="N26">
            <v>0.80769230769230771</v>
          </cell>
        </row>
        <row r="27">
          <cell r="B27" t="str">
            <v>Mads Grimholt</v>
          </cell>
          <cell r="C27" t="str">
            <v>FS</v>
          </cell>
          <cell r="D27" t="str">
            <v>NOR</v>
          </cell>
          <cell r="E27">
            <v>10886</v>
          </cell>
          <cell r="F27" t="str">
            <v>J/92</v>
          </cell>
          <cell r="G27" t="str">
            <v>Iggy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0.80453703703703694</v>
          </cell>
          <cell r="L27">
            <v>1.0401</v>
          </cell>
          <cell r="M27">
            <v>4.9501055555555368E-2</v>
          </cell>
          <cell r="N27">
            <v>0.84615384615384615</v>
          </cell>
        </row>
        <row r="28">
          <cell r="B28" t="str">
            <v>Per Chr. Andresen</v>
          </cell>
          <cell r="C28" t="str">
            <v>FS</v>
          </cell>
          <cell r="D28" t="str">
            <v>NOR</v>
          </cell>
          <cell r="E28">
            <v>11722</v>
          </cell>
          <cell r="F28" t="str">
            <v>Dehler 34</v>
          </cell>
          <cell r="G28" t="str">
            <v>Bellini</v>
          </cell>
          <cell r="H28" t="str">
            <v>Ja</v>
          </cell>
          <cell r="I28" t="str">
            <v>Nei</v>
          </cell>
          <cell r="J28" t="str">
            <v>18:10</v>
          </cell>
          <cell r="K28">
            <v>0.80725694444444451</v>
          </cell>
          <cell r="L28">
            <v>0.98490770994554322</v>
          </cell>
          <cell r="M28">
            <v>4.9553169156635123E-2</v>
          </cell>
          <cell r="N28">
            <v>0.88461538461538458</v>
          </cell>
        </row>
        <row r="29">
          <cell r="B29" t="str">
            <v>Iver Iversen</v>
          </cell>
          <cell r="C29" t="str">
            <v>USF</v>
          </cell>
          <cell r="D29" t="str">
            <v>NOR</v>
          </cell>
          <cell r="E29">
            <v>11172</v>
          </cell>
          <cell r="F29" t="str">
            <v>Grand Soleil 42 R</v>
          </cell>
          <cell r="G29" t="str">
            <v>Tango II</v>
          </cell>
          <cell r="H29" t="str">
            <v>Nei</v>
          </cell>
          <cell r="I29" t="str">
            <v>Ja</v>
          </cell>
          <cell r="J29" t="str">
            <v>18:10</v>
          </cell>
          <cell r="K29">
            <v>0.79947916666666663</v>
          </cell>
          <cell r="L29">
            <v>1.1933</v>
          </cell>
          <cell r="M29">
            <v>5.0756684027777631E-2</v>
          </cell>
          <cell r="N29">
            <v>0.92307692307692313</v>
          </cell>
        </row>
        <row r="30">
          <cell r="B30" t="str">
            <v>Stig Ulfsby</v>
          </cell>
          <cell r="C30" t="str">
            <v>USF</v>
          </cell>
          <cell r="D30" t="str">
            <v>NOR</v>
          </cell>
          <cell r="E30">
            <v>15953</v>
          </cell>
          <cell r="F30" t="str">
            <v>Sun Odyssey 35</v>
          </cell>
          <cell r="G30" t="str">
            <v>Balsam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0.80501157407407409</v>
          </cell>
          <cell r="L30">
            <v>0.9556</v>
          </cell>
          <cell r="M30">
            <v>5.2569060185185201E-2</v>
          </cell>
          <cell r="N30">
            <v>0.96153846153846156</v>
          </cell>
        </row>
        <row r="31">
          <cell r="B31" t="str">
            <v>Caroline Grimsgaard</v>
          </cell>
          <cell r="C31" t="str">
            <v>FS</v>
          </cell>
          <cell r="D31" t="str">
            <v>NOR</v>
          </cell>
          <cell r="E31">
            <v>10324</v>
          </cell>
          <cell r="F31" t="str">
            <v>First 31.7</v>
          </cell>
          <cell r="G31" t="str">
            <v>ZIGGY</v>
          </cell>
          <cell r="H31" t="str">
            <v>Nei</v>
          </cell>
          <cell r="I31" t="str">
            <v>Ja</v>
          </cell>
          <cell r="J31" t="str">
            <v>18:00</v>
          </cell>
          <cell r="K31">
            <v>0.80377314814814815</v>
          </cell>
          <cell r="L31">
            <v>1.0177</v>
          </cell>
          <cell r="M31">
            <v>5.4724932870370377E-2</v>
          </cell>
          <cell r="N31">
            <v>1</v>
          </cell>
        </row>
      </sheetData>
      <sheetData sheetId="20">
        <row r="6">
          <cell r="B6" t="str">
            <v>Stein Thorstensen</v>
          </cell>
          <cell r="C6" t="str">
            <v>FS</v>
          </cell>
          <cell r="D6" t="str">
            <v>NOR</v>
          </cell>
          <cell r="E6">
            <v>105</v>
          </cell>
          <cell r="F6" t="str">
            <v>H-båt</v>
          </cell>
          <cell r="G6" t="str">
            <v>Rå båt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0.79671296296296301</v>
          </cell>
          <cell r="L6">
            <v>0.9318412889022315</v>
          </cell>
          <cell r="M6">
            <v>4.3529067615849654E-2</v>
          </cell>
          <cell r="N6">
            <v>4.5454545454545456E-2</v>
          </cell>
        </row>
        <row r="7">
          <cell r="B7" t="str">
            <v>Ove A Kvalnes</v>
          </cell>
          <cell r="C7" t="str">
            <v>USF</v>
          </cell>
          <cell r="D7" t="str">
            <v>NOR</v>
          </cell>
          <cell r="E7">
            <v>11440</v>
          </cell>
          <cell r="F7" t="str">
            <v>Bavaria 35 match</v>
          </cell>
          <cell r="G7" t="str">
            <v>Occasione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0.79689814814814808</v>
          </cell>
          <cell r="L7">
            <v>1.1438698013578075</v>
          </cell>
          <cell r="M7">
            <v>4.5701835119064074E-2</v>
          </cell>
          <cell r="N7">
            <v>9.0909090909090912E-2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896</v>
          </cell>
          <cell r="F8" t="str">
            <v>Express</v>
          </cell>
          <cell r="G8" t="str">
            <v>Mariatta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0.79719907407407409</v>
          </cell>
          <cell r="L8">
            <v>0.96916799304616552</v>
          </cell>
          <cell r="M8">
            <v>4.5743831894007686E-2</v>
          </cell>
          <cell r="N8">
            <v>0.13636363636363635</v>
          </cell>
        </row>
        <row r="9">
          <cell r="B9" t="str">
            <v>Hans Wang</v>
          </cell>
          <cell r="C9" t="str">
            <v>USF</v>
          </cell>
          <cell r="D9" t="str">
            <v>NOR</v>
          </cell>
          <cell r="E9" t="str">
            <v>10775/4444</v>
          </cell>
          <cell r="F9" t="str">
            <v>X-40</v>
          </cell>
          <cell r="G9" t="str">
            <v>Kjappfot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0.7940625</v>
          </cell>
          <cell r="L9">
            <v>1.2345999999999999</v>
          </cell>
          <cell r="M9">
            <v>4.5825951388888786E-2</v>
          </cell>
          <cell r="N9">
            <v>0.18181818181818182</v>
          </cell>
        </row>
        <row r="10">
          <cell r="B10" t="str">
            <v>Morten Raugstad</v>
          </cell>
          <cell r="C10" t="str">
            <v>FS</v>
          </cell>
          <cell r="D10" t="str">
            <v>NOR</v>
          </cell>
          <cell r="E10">
            <v>475</v>
          </cell>
          <cell r="F10" t="str">
            <v>Express</v>
          </cell>
          <cell r="G10" t="str">
            <v>Baluba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0.79741898148148149</v>
          </cell>
          <cell r="L10">
            <v>0.96926424570214398</v>
          </cell>
          <cell r="M10">
            <v>4.5961523317612094E-2</v>
          </cell>
          <cell r="N10">
            <v>0.22727272727272727</v>
          </cell>
        </row>
        <row r="11">
          <cell r="B11" t="str">
            <v>Andreas Abilgaard</v>
          </cell>
          <cell r="C11" t="str">
            <v>USF</v>
          </cell>
          <cell r="D11" t="str">
            <v>NOR</v>
          </cell>
          <cell r="E11">
            <v>14784</v>
          </cell>
          <cell r="F11" t="str">
            <v>Elan 310</v>
          </cell>
          <cell r="G11" t="str">
            <v>Kårstua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0.79712962962962963</v>
          </cell>
          <cell r="L11">
            <v>1.1514</v>
          </cell>
          <cell r="M11">
            <v>4.6269222222222128E-2</v>
          </cell>
          <cell r="N11">
            <v>0.27272727272727271</v>
          </cell>
        </row>
        <row r="12">
          <cell r="B12" t="str">
            <v>Siv Christensen</v>
          </cell>
          <cell r="C12" t="str">
            <v>KNS</v>
          </cell>
          <cell r="D12" t="str">
            <v>NOR</v>
          </cell>
          <cell r="E12">
            <v>329</v>
          </cell>
          <cell r="F12" t="str">
            <v>J/80</v>
          </cell>
          <cell r="G12" t="str">
            <v>Baby Boop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0.79465277777777776</v>
          </cell>
          <cell r="L12">
            <v>1.0407702508642851</v>
          </cell>
          <cell r="M12">
            <v>4.6473282729564941E-2</v>
          </cell>
          <cell r="N12">
            <v>0.31818181818181818</v>
          </cell>
        </row>
        <row r="13">
          <cell r="B13" t="str">
            <v>Mads Grimholt</v>
          </cell>
          <cell r="C13" t="str">
            <v>FS</v>
          </cell>
          <cell r="D13" t="str">
            <v>NOR</v>
          </cell>
          <cell r="E13">
            <v>10886</v>
          </cell>
          <cell r="F13" t="str">
            <v>J/92</v>
          </cell>
          <cell r="G13" t="str">
            <v>Iggy</v>
          </cell>
          <cell r="H13" t="str">
            <v>Nei</v>
          </cell>
          <cell r="I13" t="str">
            <v>Nei</v>
          </cell>
          <cell r="J13" t="str">
            <v>18:10</v>
          </cell>
          <cell r="K13">
            <v>0.79896990740740748</v>
          </cell>
          <cell r="L13">
            <v>1.1074999999999999</v>
          </cell>
          <cell r="M13">
            <v>4.6543200231481459E-2</v>
          </cell>
          <cell r="N13">
            <v>0.36363636363636365</v>
          </cell>
        </row>
        <row r="14">
          <cell r="B14" t="str">
            <v>Sturla Falck</v>
          </cell>
          <cell r="C14" t="str">
            <v>FS</v>
          </cell>
          <cell r="D14" t="str">
            <v>NOR</v>
          </cell>
          <cell r="E14">
            <v>22</v>
          </cell>
          <cell r="F14" t="str">
            <v>Express</v>
          </cell>
          <cell r="G14" t="str">
            <v>ELO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0.79804398148148159</v>
          </cell>
          <cell r="L14">
            <v>0.96916799304616552</v>
          </cell>
          <cell r="M14">
            <v>4.6562689110354653E-2</v>
          </cell>
          <cell r="N14">
            <v>0.40909090909090912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0.79645833333333327</v>
          </cell>
          <cell r="L15">
            <v>1.1943999999999999</v>
          </cell>
          <cell r="M15">
            <v>4.7195388888888704E-2</v>
          </cell>
          <cell r="N15">
            <v>0.45454545454545453</v>
          </cell>
        </row>
        <row r="16">
          <cell r="B16" t="str">
            <v>Christian Stensholt</v>
          </cell>
          <cell r="C16" t="str">
            <v>FS</v>
          </cell>
          <cell r="D16" t="str">
            <v>NOR</v>
          </cell>
          <cell r="E16">
            <v>13724</v>
          </cell>
          <cell r="F16" t="str">
            <v>Pogo 8,50</v>
          </cell>
          <cell r="G16" t="str">
            <v>Vindtora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0.79390046296296291</v>
          </cell>
          <cell r="L16">
            <v>1.0778063059112433</v>
          </cell>
          <cell r="M16">
            <v>4.7316195813904401E-2</v>
          </cell>
          <cell r="N16">
            <v>0.5</v>
          </cell>
        </row>
        <row r="17">
          <cell r="B17" t="str">
            <v>Jon Vendelboe</v>
          </cell>
          <cell r="C17" t="str">
            <v>USF</v>
          </cell>
          <cell r="D17" t="str">
            <v>NOR</v>
          </cell>
          <cell r="E17">
            <v>11620</v>
          </cell>
          <cell r="F17" t="str">
            <v>X-37</v>
          </cell>
          <cell r="G17" t="str">
            <v>MetaXa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0.79749999999999999</v>
          </cell>
          <cell r="L17">
            <v>1.1857</v>
          </cell>
          <cell r="M17">
            <v>4.80867222222221E-2</v>
          </cell>
          <cell r="N17">
            <v>0.54545454545454541</v>
          </cell>
        </row>
        <row r="18">
          <cell r="B18" t="str">
            <v>Egil Naustvik</v>
          </cell>
          <cell r="C18" t="str">
            <v>FS</v>
          </cell>
          <cell r="D18" t="str">
            <v>NOR</v>
          </cell>
          <cell r="E18">
            <v>9727</v>
          </cell>
          <cell r="F18" t="str">
            <v>Linjett 33</v>
          </cell>
          <cell r="G18" t="str">
            <v>Fragancia</v>
          </cell>
          <cell r="H18" t="str">
            <v>Nei</v>
          </cell>
          <cell r="I18" t="str">
            <v>Nei</v>
          </cell>
          <cell r="J18" t="str">
            <v>18:00</v>
          </cell>
          <cell r="K18">
            <v>0.7952662037037036</v>
          </cell>
          <cell r="L18">
            <v>1.0656000000000001</v>
          </cell>
          <cell r="M18">
            <v>4.8235666666666559E-2</v>
          </cell>
          <cell r="N18">
            <v>0.59090909090909094</v>
          </cell>
        </row>
        <row r="19">
          <cell r="B19" t="str">
            <v>Kjell U Sandvig</v>
          </cell>
          <cell r="C19" t="str">
            <v>Bærum</v>
          </cell>
          <cell r="D19" t="str">
            <v>NOR</v>
          </cell>
          <cell r="E19">
            <v>15179</v>
          </cell>
          <cell r="F19" t="str">
            <v>Arcona 410</v>
          </cell>
          <cell r="G19" t="str">
            <v>Stær</v>
          </cell>
          <cell r="H19" t="str">
            <v>Ja</v>
          </cell>
          <cell r="I19" t="str">
            <v>Nei</v>
          </cell>
          <cell r="J19" t="str">
            <v>18:10</v>
          </cell>
          <cell r="K19">
            <v>0.79601851851851846</v>
          </cell>
          <cell r="L19">
            <v>1.2569139268366725</v>
          </cell>
          <cell r="M19">
            <v>4.9112747881951274E-2</v>
          </cell>
          <cell r="N19">
            <v>0.63636363636363635</v>
          </cell>
        </row>
        <row r="20">
          <cell r="B20" t="str">
            <v>Joachim Lyng-Olsen</v>
          </cell>
          <cell r="C20" t="str">
            <v>USF</v>
          </cell>
          <cell r="D20" t="str">
            <v>NOR</v>
          </cell>
          <cell r="E20">
            <v>7055</v>
          </cell>
          <cell r="F20" t="str">
            <v>Contrast 33</v>
          </cell>
          <cell r="G20" t="str">
            <v>Vildensky</v>
          </cell>
          <cell r="H20" t="str">
            <v>Nei</v>
          </cell>
          <cell r="I20" t="str">
            <v>Nei</v>
          </cell>
          <cell r="J20" t="str">
            <v>18:00</v>
          </cell>
          <cell r="K20">
            <v>0.79540509259259251</v>
          </cell>
          <cell r="L20">
            <v>1.0822000000000001</v>
          </cell>
          <cell r="M20">
            <v>4.9137391203703619E-2</v>
          </cell>
          <cell r="N20">
            <v>0.68181818181818177</v>
          </cell>
        </row>
        <row r="21">
          <cell r="B21" t="str">
            <v>Marius Andersen</v>
          </cell>
          <cell r="C21" t="str">
            <v>FS</v>
          </cell>
          <cell r="D21" t="str">
            <v>NOR</v>
          </cell>
          <cell r="E21">
            <v>26</v>
          </cell>
          <cell r="F21" t="str">
            <v>Farr 30</v>
          </cell>
          <cell r="G21" t="str">
            <v>Pakalolo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0.79540509259259251</v>
          </cell>
          <cell r="L21">
            <v>1.2794000000000001</v>
          </cell>
          <cell r="M21">
            <v>4.9206553240740532E-2</v>
          </cell>
          <cell r="N21">
            <v>0.72727272727272729</v>
          </cell>
        </row>
        <row r="22">
          <cell r="B22" t="str">
            <v>Pål Saltvedt</v>
          </cell>
          <cell r="C22" t="str">
            <v>FS</v>
          </cell>
          <cell r="D22" t="str">
            <v>NOR</v>
          </cell>
          <cell r="E22">
            <v>11733</v>
          </cell>
          <cell r="F22" t="str">
            <v>Elan 40</v>
          </cell>
          <cell r="G22" t="str">
            <v>Jonna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0.79701388888888891</v>
          </cell>
          <cell r="L22">
            <v>1.2361</v>
          </cell>
          <cell r="M22">
            <v>4.9529840277777695E-2</v>
          </cell>
          <cell r="N22">
            <v>0.77272727272727271</v>
          </cell>
        </row>
        <row r="23">
          <cell r="B23" t="str">
            <v>Espen Sunde</v>
          </cell>
          <cell r="C23" t="str">
            <v>USF</v>
          </cell>
          <cell r="D23" t="str">
            <v>NOR</v>
          </cell>
          <cell r="E23">
            <v>14069</v>
          </cell>
          <cell r="F23" t="str">
            <v>Jeanneau 30i</v>
          </cell>
          <cell r="G23" t="str">
            <v>Vesla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0.7990046296296297</v>
          </cell>
          <cell r="L23">
            <v>1.0307740001864454</v>
          </cell>
          <cell r="M23">
            <v>5.0512698110988616E-2</v>
          </cell>
          <cell r="N23">
            <v>0.81818181818181823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0.79756944444444444</v>
          </cell>
          <cell r="L24">
            <v>1.0790999999999999</v>
          </cell>
          <cell r="M24">
            <v>5.1332187499999994E-2</v>
          </cell>
          <cell r="N24">
            <v>0.86363636363636365</v>
          </cell>
        </row>
        <row r="25">
          <cell r="B25" t="str">
            <v>Iver Iversen</v>
          </cell>
          <cell r="C25" t="str">
            <v>USF</v>
          </cell>
          <cell r="D25" t="str">
            <v>NOR</v>
          </cell>
          <cell r="E25">
            <v>11172</v>
          </cell>
          <cell r="F25" t="str">
            <v>Grand Soleil 42 R</v>
          </cell>
          <cell r="G25" t="str">
            <v>Tango II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0.79616898148148152</v>
          </cell>
          <cell r="L25">
            <v>1.3162</v>
          </cell>
          <cell r="M25">
            <v>5.1627335648148087E-2</v>
          </cell>
          <cell r="N25">
            <v>0.90909090909090906</v>
          </cell>
        </row>
        <row r="26">
          <cell r="B26" t="str">
            <v>Benedicte Angell</v>
          </cell>
          <cell r="C26" t="str">
            <v>USF</v>
          </cell>
          <cell r="D26" t="str">
            <v>NOR</v>
          </cell>
          <cell r="E26">
            <v>914</v>
          </cell>
          <cell r="F26" t="str">
            <v xml:space="preserve">Maxi fenix </v>
          </cell>
          <cell r="G26" t="str">
            <v>Salt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0.80312499999999998</v>
          </cell>
          <cell r="L26">
            <v>0.97930878603647764</v>
          </cell>
          <cell r="M26">
            <v>5.2025779258187854E-2</v>
          </cell>
          <cell r="N26">
            <v>0.95454545454545459</v>
          </cell>
        </row>
        <row r="27">
          <cell r="B27" t="str">
            <v>Monica Hjelle</v>
          </cell>
          <cell r="C27" t="str">
            <v>USF</v>
          </cell>
          <cell r="D27" t="str">
            <v>NOR</v>
          </cell>
          <cell r="E27">
            <v>3567</v>
          </cell>
          <cell r="F27" t="str">
            <v>X-102</v>
          </cell>
          <cell r="G27" t="str">
            <v>BLÅTANN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0.79677083333333332</v>
          </cell>
          <cell r="L27">
            <v>1.1203000000000001</v>
          </cell>
          <cell r="M27">
            <v>5.2397364583333321E-2</v>
          </cell>
          <cell r="N27">
            <v>1</v>
          </cell>
        </row>
      </sheetData>
      <sheetData sheetId="21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F6" t="str">
            <v>J/80</v>
          </cell>
          <cell r="G6" t="str">
            <v>Baby Boop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0.77968749999999998</v>
          </cell>
          <cell r="L6">
            <v>0.81940000000000002</v>
          </cell>
          <cell r="M6">
            <v>2.4325937499999981E-2</v>
          </cell>
          <cell r="N6">
            <v>3.8461538461538464E-2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0.78729166666666661</v>
          </cell>
          <cell r="L7">
            <v>0.69199999999999995</v>
          </cell>
          <cell r="M7">
            <v>2.5805833333333295E-2</v>
          </cell>
          <cell r="N7">
            <v>7.6923076923076927E-2</v>
          </cell>
        </row>
        <row r="8">
          <cell r="B8" t="str">
            <v>Joachim Lyng-Olsen</v>
          </cell>
          <cell r="C8" t="str">
            <v>USF</v>
          </cell>
          <cell r="D8" t="str">
            <v>NOR</v>
          </cell>
          <cell r="E8">
            <v>7055</v>
          </cell>
          <cell r="F8" t="str">
            <v>Contrast 33</v>
          </cell>
          <cell r="G8" t="str">
            <v>Vildensky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0.78553240740740737</v>
          </cell>
          <cell r="L8">
            <v>0.76090000000000002</v>
          </cell>
          <cell r="M8">
            <v>2.7036608796296272E-2</v>
          </cell>
          <cell r="N8">
            <v>0.11538461538461539</v>
          </cell>
        </row>
        <row r="9">
          <cell r="B9" t="str">
            <v>Egil Naustvik</v>
          </cell>
          <cell r="C9" t="str">
            <v>FS</v>
          </cell>
          <cell r="D9" t="str">
            <v>NOR</v>
          </cell>
          <cell r="E9">
            <v>9727</v>
          </cell>
          <cell r="F9" t="str">
            <v>Linjett 33</v>
          </cell>
          <cell r="G9" t="str">
            <v>Fragancia</v>
          </cell>
          <cell r="H9" t="str">
            <v>Nei</v>
          </cell>
          <cell r="I9" t="str">
            <v>Ja</v>
          </cell>
          <cell r="J9" t="str">
            <v>18:00</v>
          </cell>
          <cell r="K9">
            <v>0.78577546296296286</v>
          </cell>
          <cell r="L9">
            <v>0.78559999999999997</v>
          </cell>
          <cell r="M9">
            <v>2.8105203703703618E-2</v>
          </cell>
          <cell r="N9">
            <v>0.15384615384615385</v>
          </cell>
        </row>
        <row r="10">
          <cell r="B10" t="str">
            <v>Yngve Amundsen</v>
          </cell>
          <cell r="C10" t="str">
            <v>USF</v>
          </cell>
          <cell r="D10" t="str">
            <v>NOR</v>
          </cell>
          <cell r="E10">
            <v>88</v>
          </cell>
          <cell r="F10" t="str">
            <v>X-35 OD</v>
          </cell>
          <cell r="G10" t="str">
            <v>Akhillevs-X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0.78920138888888891</v>
          </cell>
          <cell r="L10">
            <v>0.89070000000000005</v>
          </cell>
          <cell r="M10">
            <v>2.8731260416666609E-2</v>
          </cell>
          <cell r="N10">
            <v>0.19230769230769232</v>
          </cell>
        </row>
        <row r="11">
          <cell r="B11" t="str">
            <v>Aril Spetalen</v>
          </cell>
          <cell r="C11" t="str">
            <v>USF</v>
          </cell>
          <cell r="D11" t="str">
            <v>NOR</v>
          </cell>
          <cell r="E11">
            <v>896</v>
          </cell>
          <cell r="F11" t="str">
            <v>Express</v>
          </cell>
          <cell r="G11" t="str">
            <v>Mariatta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0.78905092592592585</v>
          </cell>
          <cell r="L11">
            <v>0.73899999999999999</v>
          </cell>
          <cell r="M11">
            <v>2.8858634259259202E-2</v>
          </cell>
          <cell r="N11">
            <v>0.23076923076923078</v>
          </cell>
        </row>
        <row r="12">
          <cell r="B12" t="str">
            <v>Stein Thorstensen</v>
          </cell>
          <cell r="C12" t="str">
            <v>FS</v>
          </cell>
          <cell r="D12" t="str">
            <v>NOR</v>
          </cell>
          <cell r="E12">
            <v>105</v>
          </cell>
          <cell r="F12" t="str">
            <v>H-båt</v>
          </cell>
          <cell r="G12" t="str">
            <v>Rå båt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0.79278935185185195</v>
          </cell>
          <cell r="L12">
            <v>0.69199999999999995</v>
          </cell>
          <cell r="M12">
            <v>2.961023148148155E-2</v>
          </cell>
          <cell r="N12">
            <v>0.26923076923076922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0.789525462962963</v>
          </cell>
          <cell r="L13">
            <v>0.92700000000000005</v>
          </cell>
          <cell r="M13">
            <v>3.0202604166666622E-2</v>
          </cell>
          <cell r="N13">
            <v>0.30769230769230771</v>
          </cell>
        </row>
        <row r="14">
          <cell r="B14" t="str">
            <v>Espen Sunde</v>
          </cell>
          <cell r="C14" t="str">
            <v>USF</v>
          </cell>
          <cell r="D14" t="str">
            <v>NOR</v>
          </cell>
          <cell r="E14">
            <v>14069</v>
          </cell>
          <cell r="F14" t="str">
            <v>Jeanneau 30i</v>
          </cell>
          <cell r="G14" t="str">
            <v>Vesla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0.79895833333333333</v>
          </cell>
          <cell r="L14">
            <v>0.63435293103448276</v>
          </cell>
          <cell r="M14">
            <v>3.1056862248563213E-2</v>
          </cell>
          <cell r="N14">
            <v>0.34615384615384615</v>
          </cell>
        </row>
        <row r="15">
          <cell r="B15" t="str">
            <v>Hans Wang</v>
          </cell>
          <cell r="C15" t="str">
            <v>USF</v>
          </cell>
          <cell r="D15" t="str">
            <v>NOR</v>
          </cell>
          <cell r="E15" t="str">
            <v>10775/4444</v>
          </cell>
          <cell r="F15" t="str">
            <v>X-40</v>
          </cell>
          <cell r="G15" t="str">
            <v>Kjappfot</v>
          </cell>
          <cell r="H15" t="str">
            <v>Nei</v>
          </cell>
          <cell r="I15" t="str">
            <v>Ja</v>
          </cell>
          <cell r="J15" t="str">
            <v>18:10</v>
          </cell>
          <cell r="K15">
            <v>0.79087962962962965</v>
          </cell>
          <cell r="L15">
            <v>0.91930000000000001</v>
          </cell>
          <cell r="M15">
            <v>3.1196615740740685E-2</v>
          </cell>
          <cell r="N15">
            <v>0.38461538461538464</v>
          </cell>
        </row>
        <row r="16">
          <cell r="B16" t="str">
            <v>Monica Hjelle</v>
          </cell>
          <cell r="C16" t="str">
            <v>USF</v>
          </cell>
          <cell r="D16" t="str">
            <v>NOR</v>
          </cell>
          <cell r="E16">
            <v>3567</v>
          </cell>
          <cell r="F16" t="str">
            <v>X-102</v>
          </cell>
          <cell r="G16" t="str">
            <v>BLÅTANN</v>
          </cell>
          <cell r="H16" t="str">
            <v>Nei</v>
          </cell>
          <cell r="I16" t="str">
            <v>Ja</v>
          </cell>
          <cell r="J16" t="str">
            <v>18:00</v>
          </cell>
          <cell r="K16">
            <v>0.78929398148148155</v>
          </cell>
          <cell r="L16">
            <v>0.81110000000000004</v>
          </cell>
          <cell r="M16">
            <v>3.187134837962969E-2</v>
          </cell>
          <cell r="N16">
            <v>0.42307692307692307</v>
          </cell>
        </row>
        <row r="17">
          <cell r="B17" t="str">
            <v>Ove A Kvalnes</v>
          </cell>
          <cell r="C17" t="str">
            <v>USF</v>
          </cell>
          <cell r="D17" t="str">
            <v>NOR</v>
          </cell>
          <cell r="E17">
            <v>11440</v>
          </cell>
          <cell r="F17" t="str">
            <v>Bavaria 35 match</v>
          </cell>
          <cell r="G17" t="str">
            <v>Occasione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0.79853009259259267</v>
          </cell>
          <cell r="L17">
            <v>0.78546968995835265</v>
          </cell>
          <cell r="M17">
            <v>3.2664266157643056E-2</v>
          </cell>
          <cell r="N17">
            <v>0.46153846153846156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Nei</v>
          </cell>
          <cell r="I18" t="str">
            <v>Nei</v>
          </cell>
          <cell r="J18" t="str">
            <v>18:10</v>
          </cell>
          <cell r="K18">
            <v>0.79832175925925919</v>
          </cell>
          <cell r="L18">
            <v>0.79279999999999995</v>
          </cell>
          <cell r="M18">
            <v>3.2803935185185061E-2</v>
          </cell>
          <cell r="N18">
            <v>0.5</v>
          </cell>
        </row>
        <row r="19">
          <cell r="B19" t="str">
            <v>Rune Wahl Nilsson</v>
          </cell>
          <cell r="C19" t="str">
            <v>KNS</v>
          </cell>
          <cell r="D19" t="str">
            <v>NOR</v>
          </cell>
          <cell r="E19">
            <v>174</v>
          </cell>
          <cell r="F19" t="str">
            <v>11 MOD</v>
          </cell>
          <cell r="G19" t="str">
            <v>Linn II</v>
          </cell>
          <cell r="H19" t="str">
            <v>Ja</v>
          </cell>
          <cell r="I19" t="str">
            <v>Nei</v>
          </cell>
          <cell r="J19" t="str">
            <v>18:10</v>
          </cell>
          <cell r="K19">
            <v>0.79873842592592592</v>
          </cell>
          <cell r="L19">
            <v>0.78868955357142867</v>
          </cell>
          <cell r="M19">
            <v>3.2962476596602112E-2</v>
          </cell>
          <cell r="N19">
            <v>0.53846153846153844</v>
          </cell>
        </row>
        <row r="20">
          <cell r="B20" t="str">
            <v>Arild Vikse</v>
          </cell>
          <cell r="C20" t="str">
            <v>USF</v>
          </cell>
          <cell r="D20" t="str">
            <v>NOR</v>
          </cell>
          <cell r="E20">
            <v>175</v>
          </cell>
          <cell r="F20" t="str">
            <v>11 MOD</v>
          </cell>
          <cell r="G20" t="str">
            <v>Olivia</v>
          </cell>
          <cell r="H20" t="str">
            <v>Ja</v>
          </cell>
          <cell r="I20" t="str">
            <v>Nei</v>
          </cell>
          <cell r="J20" t="str">
            <v>18:10</v>
          </cell>
          <cell r="K20">
            <v>0.79971064814814818</v>
          </cell>
          <cell r="L20">
            <v>0.78868955357142867</v>
          </cell>
          <cell r="M20">
            <v>3.3729258107018815E-2</v>
          </cell>
          <cell r="N20">
            <v>0.57692307692307687</v>
          </cell>
        </row>
        <row r="21">
          <cell r="B21" t="str">
            <v>Kjell U Sandvig</v>
          </cell>
          <cell r="C21" t="str">
            <v>Bærum</v>
          </cell>
          <cell r="D21" t="str">
            <v>NOR</v>
          </cell>
          <cell r="E21">
            <v>15179</v>
          </cell>
          <cell r="F21" t="str">
            <v>Arcona 410</v>
          </cell>
          <cell r="G21" t="str">
            <v>Stær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0.79789351851851853</v>
          </cell>
          <cell r="L21">
            <v>0.83340508093043197</v>
          </cell>
          <cell r="M21">
            <v>3.4127166392729898E-2</v>
          </cell>
          <cell r="N21">
            <v>0.61538461538461542</v>
          </cell>
        </row>
        <row r="22">
          <cell r="B22" t="str">
            <v>Aslak Vardund</v>
          </cell>
          <cell r="C22" t="str">
            <v>FS</v>
          </cell>
          <cell r="D22" t="str">
            <v>NOR</v>
          </cell>
          <cell r="E22">
            <v>14391</v>
          </cell>
          <cell r="F22" t="str">
            <v>Elan 380</v>
          </cell>
          <cell r="G22" t="str">
            <v>Ajda</v>
          </cell>
          <cell r="H22" t="str">
            <v>Nei</v>
          </cell>
          <cell r="I22" t="str">
            <v>Nei</v>
          </cell>
          <cell r="J22" t="str">
            <v>18:10</v>
          </cell>
          <cell r="K22">
            <v>0.80158564814814814</v>
          </cell>
          <cell r="L22">
            <v>0.76629999999999998</v>
          </cell>
          <cell r="M22">
            <v>3.4208554398148079E-2</v>
          </cell>
          <cell r="N22">
            <v>0.65384615384615385</v>
          </cell>
        </row>
        <row r="23">
          <cell r="B23" t="str">
            <v>Morten Raugstad</v>
          </cell>
          <cell r="C23" t="str">
            <v>FS</v>
          </cell>
          <cell r="D23" t="str">
            <v>NOR</v>
          </cell>
          <cell r="E23">
            <v>475</v>
          </cell>
          <cell r="F23" t="str">
            <v>Express</v>
          </cell>
          <cell r="G23" t="str">
            <v>Baluba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0.79958333333333342</v>
          </cell>
          <cell r="L23">
            <v>0.69231620035485186</v>
          </cell>
          <cell r="M23">
            <v>3.4327344934261469E-2</v>
          </cell>
          <cell r="N23">
            <v>0.69230769230769229</v>
          </cell>
        </row>
        <row r="24">
          <cell r="B24" t="str">
            <v>Andreas Abilgaard</v>
          </cell>
          <cell r="C24" t="str">
            <v>USF</v>
          </cell>
          <cell r="D24" t="str">
            <v>NOR</v>
          </cell>
          <cell r="E24">
            <v>14784</v>
          </cell>
          <cell r="F24" t="str">
            <v>Elan 310</v>
          </cell>
          <cell r="G24" t="str">
            <v>Kårstua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0.79976851851851849</v>
          </cell>
          <cell r="L24">
            <v>0.81289999999999996</v>
          </cell>
          <cell r="M24">
            <v>3.4811689814814722E-2</v>
          </cell>
          <cell r="N24">
            <v>0.73076923076923073</v>
          </cell>
        </row>
        <row r="25">
          <cell r="B25" t="str">
            <v>Gunnar Gundersen</v>
          </cell>
          <cell r="C25" t="str">
            <v>FS</v>
          </cell>
          <cell r="D25" t="str">
            <v>NOR</v>
          </cell>
          <cell r="E25">
            <v>10044</v>
          </cell>
          <cell r="F25" t="str">
            <v>Dehler 36 Jv</v>
          </cell>
          <cell r="G25" t="str">
            <v>Wendigo 2</v>
          </cell>
          <cell r="H25" t="str">
            <v>Nei</v>
          </cell>
          <cell r="I25" t="str">
            <v>Nei</v>
          </cell>
          <cell r="J25" t="str">
            <v>18:10</v>
          </cell>
          <cell r="K25">
            <v>0.80155092592592592</v>
          </cell>
          <cell r="L25">
            <v>0.78069999999999995</v>
          </cell>
          <cell r="M25">
            <v>3.4824280092592516E-2</v>
          </cell>
          <cell r="N25">
            <v>0.76923076923076927</v>
          </cell>
        </row>
        <row r="26">
          <cell r="B26" t="str">
            <v>Pål Saltvedt</v>
          </cell>
          <cell r="C26" t="str">
            <v>FS</v>
          </cell>
          <cell r="D26" t="str">
            <v>NOR</v>
          </cell>
          <cell r="E26">
            <v>11733</v>
          </cell>
          <cell r="F26" t="str">
            <v>Elan 40</v>
          </cell>
          <cell r="G26" t="str">
            <v>Jonna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0.7978587962962963</v>
          </cell>
          <cell r="L26">
            <v>0.85619999999999996</v>
          </cell>
          <cell r="M26">
            <v>3.5030868055555484E-2</v>
          </cell>
          <cell r="N26">
            <v>0.80769230769230771</v>
          </cell>
        </row>
        <row r="27">
          <cell r="B27" t="str">
            <v>Stig Ulfsby</v>
          </cell>
          <cell r="C27" t="str">
            <v>USF</v>
          </cell>
          <cell r="D27" t="str">
            <v>NOR</v>
          </cell>
          <cell r="E27">
            <v>15953</v>
          </cell>
          <cell r="F27" t="str">
            <v>Sun Odyssey 35</v>
          </cell>
          <cell r="G27" t="str">
            <v>Balsam</v>
          </cell>
          <cell r="H27" t="str">
            <v>Nei</v>
          </cell>
          <cell r="I27" t="str">
            <v>Nei</v>
          </cell>
          <cell r="J27" t="str">
            <v>18:00</v>
          </cell>
          <cell r="K27">
            <v>0.80017361111111107</v>
          </cell>
          <cell r="L27">
            <v>0.71730000000000005</v>
          </cell>
          <cell r="M27">
            <v>3.5989531249999977E-2</v>
          </cell>
          <cell r="N27">
            <v>0.84615384615384615</v>
          </cell>
        </row>
        <row r="28">
          <cell r="B28" t="str">
            <v>Mads Grimholt</v>
          </cell>
          <cell r="C28" t="str">
            <v>FS</v>
          </cell>
          <cell r="D28" t="str">
            <v>NOR</v>
          </cell>
          <cell r="E28">
            <v>10886</v>
          </cell>
          <cell r="F28" t="str">
            <v>J/92</v>
          </cell>
          <cell r="G28" t="str">
            <v>Iggy</v>
          </cell>
          <cell r="H28" t="str">
            <v>Nei</v>
          </cell>
          <cell r="I28" t="str">
            <v>Ja</v>
          </cell>
          <cell r="J28" t="str">
            <v>18:10</v>
          </cell>
          <cell r="K28">
            <v>0.80076388888888894</v>
          </cell>
          <cell r="L28">
            <v>0.83</v>
          </cell>
          <cell r="M28">
            <v>3.6370138888888862E-2</v>
          </cell>
          <cell r="N28">
            <v>0.88461538461538458</v>
          </cell>
        </row>
        <row r="29">
          <cell r="B29" t="str">
            <v>Magnus Jensen</v>
          </cell>
          <cell r="C29" t="str">
            <v>USF</v>
          </cell>
          <cell r="D29" t="str">
            <v>NOR</v>
          </cell>
          <cell r="E29">
            <v>405</v>
          </cell>
          <cell r="F29" t="str">
            <v>Express</v>
          </cell>
          <cell r="G29" t="str">
            <v>nn</v>
          </cell>
          <cell r="H29" t="str">
            <v>Nei</v>
          </cell>
          <cell r="I29" t="str">
            <v>Nei</v>
          </cell>
          <cell r="J29" t="str">
            <v>18:00</v>
          </cell>
          <cell r="K29" t="str">
            <v>dnf</v>
          </cell>
          <cell r="L29">
            <v>0.68659999999999999</v>
          </cell>
          <cell r="M29" t="e">
            <v>#VALUE!</v>
          </cell>
          <cell r="N29">
            <v>1</v>
          </cell>
        </row>
        <row r="30">
          <cell r="B30" t="str">
            <v>Benedicte Angell</v>
          </cell>
          <cell r="C30" t="str">
            <v>USF</v>
          </cell>
          <cell r="D30" t="str">
            <v>NOR</v>
          </cell>
          <cell r="E30">
            <v>914</v>
          </cell>
          <cell r="F30" t="str">
            <v xml:space="preserve">Maxi fenix </v>
          </cell>
          <cell r="G30" t="str">
            <v>Salt</v>
          </cell>
          <cell r="H30" t="str">
            <v>Ja</v>
          </cell>
          <cell r="I30" t="str">
            <v>Nei</v>
          </cell>
          <cell r="J30" t="str">
            <v>18:00</v>
          </cell>
          <cell r="K30" t="str">
            <v>dnf</v>
          </cell>
          <cell r="L30">
            <v>0.66909846638956583</v>
          </cell>
          <cell r="M30" t="e">
            <v>#VALUE!</v>
          </cell>
          <cell r="N30">
            <v>1</v>
          </cell>
        </row>
        <row r="31">
          <cell r="B31" t="str">
            <v>Per Chr. Andresen</v>
          </cell>
          <cell r="C31" t="str">
            <v>FS</v>
          </cell>
          <cell r="D31" t="str">
            <v>NOR</v>
          </cell>
          <cell r="E31">
            <v>11722</v>
          </cell>
          <cell r="F31" t="str">
            <v>Dehler 34</v>
          </cell>
          <cell r="G31" t="str">
            <v>Bellini</v>
          </cell>
          <cell r="H31" t="str">
            <v>Ja</v>
          </cell>
          <cell r="I31" t="str">
            <v>Nei</v>
          </cell>
          <cell r="J31" t="str">
            <v>18:10</v>
          </cell>
          <cell r="K31" t="str">
            <v>dnf</v>
          </cell>
          <cell r="L31">
            <v>0.74787915702277996</v>
          </cell>
          <cell r="M31" t="e">
            <v>#VALUE!</v>
          </cell>
          <cell r="N31">
            <v>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achim Lyng-Olsen" id="{37BA9D2E-2060-4543-913C-E41CE59529DF}" userId="6b29995718a6a0c7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7" dT="2023-05-31T20:22:58.18" personId="{37BA9D2E-2060-4543-913C-E41CE59529DF}" id="{AAC69234-7944-4DC5-85C6-0B54D16E962A}">
    <text>Startbåt</text>
  </threadedComment>
  <threadedComment ref="L8" dT="2023-05-31T20:22:52.21" personId="{37BA9D2E-2060-4543-913C-E41CE59529DF}" id="{BE9BCA31-9659-457E-8731-20D994D82497}">
    <text>Startbåt</text>
  </threadedComment>
  <threadedComment ref="K9" dT="2023-05-23T21:35:03.06" personId="{37BA9D2E-2060-4543-913C-E41CE59529DF}" id="{F5BF8709-9FC0-4C7F-B1CB-AEDED5B6A29F}">
    <text>Startbåt</text>
  </threadedComment>
  <threadedComment ref="I14" dT="2023-05-09T19:43:50.08" personId="{37BA9D2E-2060-4543-913C-E41CE59529DF}" id="{40F92AD0-4443-4A9E-AF54-2187A3EBA4FE}">
    <text>Startbåt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267A-F21E-4548-BEFC-2737A0C1720F}">
  <dimension ref="A1:AT927"/>
  <sheetViews>
    <sheetView tabSelected="1" zoomScaleNormal="100" workbookViewId="0">
      <pane ySplit="5" topLeftCell="A6" activePane="bottomLeft" state="frozenSplit"/>
      <selection pane="bottomLeft" activeCell="A4" sqref="A4:M31"/>
    </sheetView>
  </sheetViews>
  <sheetFormatPr baseColWidth="10" defaultColWidth="17.42578125" defaultRowHeight="15" customHeight="1" outlineLevelCol="1" x14ac:dyDescent="0.2"/>
  <cols>
    <col min="1" max="1" width="5.5703125" style="10" customWidth="1"/>
    <col min="2" max="2" width="22.5703125" style="10" bestFit="1" customWidth="1"/>
    <col min="3" max="3" width="9.42578125" style="10" customWidth="1"/>
    <col min="4" max="4" width="6.28515625" style="10" customWidth="1"/>
    <col min="5" max="5" width="10.28515625" style="10" customWidth="1"/>
    <col min="6" max="6" width="16.7109375" style="10" customWidth="1"/>
    <col min="7" max="7" width="17.85546875" style="10" bestFit="1" customWidth="1"/>
    <col min="8" max="9" width="6" style="9" customWidth="1"/>
    <col min="10" max="10" width="8.5703125" style="10" customWidth="1"/>
    <col min="11" max="11" width="15.85546875" style="9" customWidth="1" outlineLevel="1"/>
    <col min="12" max="12" width="8.7109375" style="10" customWidth="1" outlineLevel="1"/>
    <col min="13" max="13" width="11.85546875" customWidth="1" outlineLevel="1"/>
    <col min="14" max="14" width="6.5703125" customWidth="1" outlineLevel="1"/>
    <col min="15" max="15" width="12.42578125" customWidth="1" outlineLevel="1"/>
    <col min="16" max="17" width="9" customWidth="1"/>
    <col min="18" max="18" width="8.42578125" customWidth="1"/>
    <col min="19" max="19" width="8.5703125" customWidth="1"/>
    <col min="20" max="27" width="9" customWidth="1"/>
    <col min="28" max="43" width="8.5703125" customWidth="1"/>
    <col min="44" max="45" width="6.5703125" style="216" customWidth="1"/>
  </cols>
  <sheetData>
    <row r="1" spans="1:45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25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25">
      <c r="A3" s="25"/>
      <c r="B3" s="25"/>
      <c r="D3" s="9"/>
      <c r="E3" s="26" t="s">
        <v>10</v>
      </c>
      <c r="F3" s="17"/>
      <c r="G3" s="17"/>
      <c r="H3" s="18" t="s">
        <v>15</v>
      </c>
      <c r="I3" s="27">
        <v>26</v>
      </c>
      <c r="J3" s="18">
        <v>23</v>
      </c>
      <c r="K3" s="28"/>
      <c r="L3" s="23"/>
      <c r="M3" s="28"/>
      <c r="N3" s="29"/>
      <c r="O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1"/>
      <c r="AC3" s="32" t="s">
        <v>16</v>
      </c>
      <c r="AD3" s="33" t="s">
        <v>17</v>
      </c>
      <c r="AE3" s="34"/>
      <c r="AF3" s="283" t="s">
        <v>18</v>
      </c>
      <c r="AG3" s="284"/>
      <c r="AH3" s="284"/>
      <c r="AI3" s="285"/>
      <c r="AJ3" s="283" t="s">
        <v>19</v>
      </c>
      <c r="AK3" s="284"/>
      <c r="AL3" s="284"/>
      <c r="AM3" s="285"/>
      <c r="AN3" s="283" t="s">
        <v>20</v>
      </c>
      <c r="AO3" s="284"/>
      <c r="AP3" s="284"/>
      <c r="AQ3" s="285"/>
      <c r="AR3" s="25" t="s">
        <v>21</v>
      </c>
      <c r="AS3" s="27"/>
    </row>
    <row r="4" spans="1:45" ht="26.25" customHeight="1" thickBot="1" x14ac:dyDescent="0.25">
      <c r="A4" s="35" t="s">
        <v>22</v>
      </c>
      <c r="B4" s="36" t="s">
        <v>23</v>
      </c>
      <c r="C4" s="37" t="s">
        <v>24</v>
      </c>
      <c r="D4" s="286" t="s">
        <v>25</v>
      </c>
      <c r="E4" s="284"/>
      <c r="F4" s="39" t="s">
        <v>26</v>
      </c>
      <c r="G4" s="40" t="s">
        <v>27</v>
      </c>
      <c r="H4" s="41" t="s">
        <v>28</v>
      </c>
      <c r="I4" s="38" t="s">
        <v>29</v>
      </c>
      <c r="J4" s="42" t="s">
        <v>30</v>
      </c>
      <c r="K4" s="43" t="s">
        <v>31</v>
      </c>
      <c r="L4" s="44" t="s">
        <v>32</v>
      </c>
      <c r="M4" s="45" t="s">
        <v>33</v>
      </c>
      <c r="N4" s="46" t="s">
        <v>34</v>
      </c>
      <c r="O4" s="47" t="s">
        <v>35</v>
      </c>
      <c r="P4" s="48" t="s">
        <v>36</v>
      </c>
      <c r="Q4" s="49" t="s">
        <v>37</v>
      </c>
      <c r="R4" s="49" t="s">
        <v>38</v>
      </c>
      <c r="S4" s="49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1" t="s">
        <v>44</v>
      </c>
      <c r="Y4" s="51" t="s">
        <v>45</v>
      </c>
      <c r="Z4" s="51" t="s">
        <v>46</v>
      </c>
      <c r="AA4" s="51" t="s">
        <v>47</v>
      </c>
      <c r="AB4" s="52" t="s">
        <v>48</v>
      </c>
      <c r="AC4" s="52" t="s">
        <v>49</v>
      </c>
      <c r="AD4" s="52" t="s">
        <v>50</v>
      </c>
      <c r="AE4" s="53" t="s">
        <v>51</v>
      </c>
      <c r="AF4" s="54" t="s">
        <v>48</v>
      </c>
      <c r="AG4" s="55" t="s">
        <v>49</v>
      </c>
      <c r="AH4" s="55" t="s">
        <v>50</v>
      </c>
      <c r="AI4" s="56" t="s">
        <v>51</v>
      </c>
      <c r="AJ4" s="54" t="s">
        <v>48</v>
      </c>
      <c r="AK4" s="55" t="s">
        <v>49</v>
      </c>
      <c r="AL4" s="55" t="s">
        <v>50</v>
      </c>
      <c r="AM4" s="56" t="s">
        <v>51</v>
      </c>
      <c r="AN4" s="54" t="s">
        <v>48</v>
      </c>
      <c r="AO4" s="55" t="s">
        <v>49</v>
      </c>
      <c r="AP4" s="55" t="s">
        <v>50</v>
      </c>
      <c r="AQ4" s="56" t="s">
        <v>51</v>
      </c>
      <c r="AR4" s="41" t="s">
        <v>28</v>
      </c>
      <c r="AS4" s="41" t="s">
        <v>29</v>
      </c>
    </row>
    <row r="5" spans="1:45" s="79" customFormat="1" ht="12.75" customHeight="1" x14ac:dyDescent="0.2">
      <c r="A5" s="57">
        <v>0</v>
      </c>
      <c r="B5" s="58"/>
      <c r="C5" s="59"/>
      <c r="D5" s="60"/>
      <c r="E5" s="61"/>
      <c r="F5" s="62"/>
      <c r="G5" s="63"/>
      <c r="H5" s="64"/>
      <c r="I5" s="65"/>
      <c r="J5" s="66"/>
      <c r="K5" s="67"/>
      <c r="L5" s="68"/>
      <c r="M5" s="69"/>
      <c r="N5" s="70"/>
      <c r="O5" s="71"/>
      <c r="P5" s="72"/>
      <c r="Q5" s="73"/>
      <c r="R5" s="73"/>
      <c r="S5" s="73"/>
      <c r="T5" s="74"/>
      <c r="U5" s="74"/>
      <c r="V5" s="74"/>
      <c r="W5" s="74"/>
      <c r="X5" s="75"/>
      <c r="Y5" s="75"/>
      <c r="Z5" s="75"/>
      <c r="AA5" s="75"/>
      <c r="AB5" s="76"/>
      <c r="AC5" s="77"/>
      <c r="AD5" s="77"/>
      <c r="AE5" s="78"/>
      <c r="AF5" s="76"/>
      <c r="AG5" s="77"/>
      <c r="AH5" s="77"/>
      <c r="AI5" s="78"/>
      <c r="AJ5" s="76"/>
      <c r="AK5" s="77"/>
      <c r="AL5" s="77"/>
      <c r="AM5" s="78"/>
      <c r="AN5" s="76"/>
      <c r="AO5" s="77"/>
      <c r="AP5" s="77"/>
      <c r="AQ5" s="78"/>
      <c r="AR5" s="64" t="s">
        <v>52</v>
      </c>
      <c r="AS5" s="64" t="s">
        <v>53</v>
      </c>
    </row>
    <row r="6" spans="1:45" s="104" customFormat="1" ht="12.75" customHeight="1" x14ac:dyDescent="0.2">
      <c r="A6" s="80">
        <v>1</v>
      </c>
      <c r="B6" s="81" t="s">
        <v>54</v>
      </c>
      <c r="C6" s="82" t="s">
        <v>55</v>
      </c>
      <c r="D6" s="83" t="s">
        <v>56</v>
      </c>
      <c r="E6" s="84">
        <v>329</v>
      </c>
      <c r="F6" s="81" t="s">
        <v>57</v>
      </c>
      <c r="G6" s="85" t="s">
        <v>58</v>
      </c>
      <c r="H6" s="86" t="s">
        <v>1</v>
      </c>
      <c r="I6" s="87" t="s">
        <v>1</v>
      </c>
      <c r="J6" s="88" t="str">
        <f t="shared" ref="J6:J31" si="0">IF(P6&lt;1.03,"18:00","18:10")</f>
        <v>18:00</v>
      </c>
      <c r="K6" s="89">
        <v>0.77968749999999998</v>
      </c>
      <c r="L6" s="90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0.81940000000000002</v>
      </c>
      <c r="M6" s="91">
        <f t="shared" ref="M6:M28" si="1">(K6-J6)*L6</f>
        <v>2.4325937499999981E-2</v>
      </c>
      <c r="N6" s="92">
        <f t="shared" ref="N6:N31" si="2">IF(K6="Dnf",1,(IF(K6="Dns",1.5,(IF(K6="Dsq",1.5,(A6/I$3))))))</f>
        <v>3.8461538461538464E-2</v>
      </c>
      <c r="O6" s="93">
        <v>91173077</v>
      </c>
      <c r="P6" s="94">
        <v>1.0073000000000001</v>
      </c>
      <c r="Q6" s="95">
        <v>0.81389999999999996</v>
      </c>
      <c r="R6" s="96">
        <v>1.01</v>
      </c>
      <c r="S6" s="96">
        <v>1.1281000000000001</v>
      </c>
      <c r="T6" s="97">
        <v>0.99119999999999997</v>
      </c>
      <c r="U6" s="97">
        <v>0.81940000000000002</v>
      </c>
      <c r="V6" s="97">
        <v>0.99380000000000002</v>
      </c>
      <c r="W6" s="97">
        <v>1.0933999999999999</v>
      </c>
      <c r="X6" s="98">
        <v>0.95020000000000004</v>
      </c>
      <c r="Y6" s="98">
        <v>0.73529999999999995</v>
      </c>
      <c r="Z6" s="98">
        <v>0.95630000000000004</v>
      </c>
      <c r="AA6" s="98">
        <v>1.0738000000000001</v>
      </c>
      <c r="AB6" s="99">
        <f t="shared" ref="AB6:AB31" si="3">P6</f>
        <v>1.0073000000000001</v>
      </c>
      <c r="AC6" s="100">
        <f t="shared" ref="AC6:AC31" si="4">X6</f>
        <v>0.95020000000000004</v>
      </c>
      <c r="AD6" s="100">
        <f t="shared" ref="AD6:AD31" si="5">T6</f>
        <v>0.99119999999999997</v>
      </c>
      <c r="AE6" s="101">
        <f t="shared" ref="AE6:AE31" si="6">AC6*(T6/P6)</f>
        <v>0.93501264767199443</v>
      </c>
      <c r="AF6" s="102">
        <f t="shared" ref="AF6:AF31" si="7">Q6</f>
        <v>0.81389999999999996</v>
      </c>
      <c r="AG6" s="103">
        <f t="shared" ref="AG6:AG31" si="8">Y6</f>
        <v>0.73529999999999995</v>
      </c>
      <c r="AH6" s="103">
        <f t="shared" ref="AH6:AH31" si="9">U6</f>
        <v>0.81940000000000002</v>
      </c>
      <c r="AI6" s="101">
        <f t="shared" ref="AI6:AI31" si="10">AG6*(U6/Q6)</f>
        <v>0.74026885366752671</v>
      </c>
      <c r="AJ6" s="102">
        <f t="shared" ref="AJ6:AJ31" si="11">R6</f>
        <v>1.01</v>
      </c>
      <c r="AK6" s="103">
        <f t="shared" ref="AK6:AK31" si="12">Z6</f>
        <v>0.95630000000000004</v>
      </c>
      <c r="AL6" s="103">
        <f t="shared" ref="AL6:AL31" si="13">V6</f>
        <v>0.99380000000000002</v>
      </c>
      <c r="AM6" s="101">
        <f t="shared" ref="AM6:AM31" si="14">AK6*(V6/R6)</f>
        <v>0.9409613267326733</v>
      </c>
      <c r="AN6" s="102">
        <f t="shared" ref="AN6:AN31" si="15">S6</f>
        <v>1.1281000000000001</v>
      </c>
      <c r="AO6" s="103">
        <f t="shared" ref="AO6:AO31" si="16">AA6</f>
        <v>1.0738000000000001</v>
      </c>
      <c r="AP6" s="103">
        <f t="shared" ref="AP6:AP31" si="17">W6</f>
        <v>1.0933999999999999</v>
      </c>
      <c r="AQ6" s="101">
        <f t="shared" ref="AQ6:AQ31" si="18">AO6*(W6/S6)</f>
        <v>1.0407702508642851</v>
      </c>
      <c r="AR6" s="86" t="s">
        <v>1</v>
      </c>
      <c r="AS6" s="80" t="s">
        <v>1</v>
      </c>
    </row>
    <row r="7" spans="1:45" s="104" customFormat="1" ht="12.75" customHeight="1" x14ac:dyDescent="0.2">
      <c r="A7" s="80">
        <v>2</v>
      </c>
      <c r="B7" s="81" t="s">
        <v>59</v>
      </c>
      <c r="C7" s="82" t="s">
        <v>60</v>
      </c>
      <c r="D7" s="83" t="s">
        <v>56</v>
      </c>
      <c r="E7" s="84">
        <v>70</v>
      </c>
      <c r="F7" s="81" t="s">
        <v>61</v>
      </c>
      <c r="G7" s="85" t="s">
        <v>62</v>
      </c>
      <c r="H7" s="86" t="s">
        <v>1</v>
      </c>
      <c r="I7" s="87" t="s">
        <v>1</v>
      </c>
      <c r="J7" s="88" t="str">
        <f t="shared" si="0"/>
        <v>18:00</v>
      </c>
      <c r="K7" s="89">
        <v>0.78729166666666661</v>
      </c>
      <c r="L7" s="90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0.69199999999999995</v>
      </c>
      <c r="M7" s="91">
        <f t="shared" si="1"/>
        <v>2.5805833333333295E-2</v>
      </c>
      <c r="N7" s="92">
        <f t="shared" si="2"/>
        <v>7.6923076923076927E-2</v>
      </c>
      <c r="O7" s="93">
        <v>95227075</v>
      </c>
      <c r="P7" s="105">
        <v>0.88800000000000001</v>
      </c>
      <c r="Q7" s="106">
        <v>0.68830000000000002</v>
      </c>
      <c r="R7" s="107">
        <v>0.89410000000000001</v>
      </c>
      <c r="S7" s="108">
        <v>0.99929999999999997</v>
      </c>
      <c r="T7" s="109">
        <v>0.86919999999999997</v>
      </c>
      <c r="U7" s="109">
        <v>0.69199999999999995</v>
      </c>
      <c r="V7" s="109">
        <v>0.87560000000000004</v>
      </c>
      <c r="W7" s="109">
        <v>0.95899999999999996</v>
      </c>
      <c r="X7" s="110">
        <v>0.85119999999999996</v>
      </c>
      <c r="Y7" s="110">
        <v>0.64219999999999999</v>
      </c>
      <c r="Z7" s="110">
        <v>0.85780000000000001</v>
      </c>
      <c r="AA7" s="110">
        <v>0.97099999999999997</v>
      </c>
      <c r="AB7" s="99">
        <f t="shared" si="3"/>
        <v>0.88800000000000001</v>
      </c>
      <c r="AC7" s="100">
        <f t="shared" si="4"/>
        <v>0.85119999999999996</v>
      </c>
      <c r="AD7" s="100">
        <f t="shared" si="5"/>
        <v>0.86919999999999997</v>
      </c>
      <c r="AE7" s="101">
        <f t="shared" si="6"/>
        <v>0.83317909909909904</v>
      </c>
      <c r="AF7" s="102">
        <f t="shared" si="7"/>
        <v>0.68830000000000002</v>
      </c>
      <c r="AG7" s="103">
        <f t="shared" si="8"/>
        <v>0.64219999999999999</v>
      </c>
      <c r="AH7" s="103">
        <f t="shared" si="9"/>
        <v>0.69199999999999995</v>
      </c>
      <c r="AI7" s="101">
        <f t="shared" si="10"/>
        <v>0.64565218654656387</v>
      </c>
      <c r="AJ7" s="102">
        <f t="shared" si="11"/>
        <v>0.89410000000000001</v>
      </c>
      <c r="AK7" s="103">
        <f t="shared" si="12"/>
        <v>0.85780000000000001</v>
      </c>
      <c r="AL7" s="103">
        <f t="shared" si="13"/>
        <v>0.87560000000000004</v>
      </c>
      <c r="AM7" s="101">
        <f t="shared" si="14"/>
        <v>0.84005109048204907</v>
      </c>
      <c r="AN7" s="102">
        <f t="shared" si="15"/>
        <v>0.99929999999999997</v>
      </c>
      <c r="AO7" s="103">
        <f t="shared" si="16"/>
        <v>0.97099999999999997</v>
      </c>
      <c r="AP7" s="103">
        <f t="shared" si="17"/>
        <v>0.95899999999999996</v>
      </c>
      <c r="AQ7" s="101">
        <f t="shared" si="18"/>
        <v>0.9318412889022315</v>
      </c>
      <c r="AR7" s="86" t="s">
        <v>1</v>
      </c>
      <c r="AS7" s="80" t="s">
        <v>2</v>
      </c>
    </row>
    <row r="8" spans="1:45" s="104" customFormat="1" ht="12.6" customHeight="1" x14ac:dyDescent="0.2">
      <c r="A8" s="80">
        <v>3</v>
      </c>
      <c r="B8" s="111" t="s">
        <v>63</v>
      </c>
      <c r="C8" s="112" t="s">
        <v>60</v>
      </c>
      <c r="D8" s="113" t="s">
        <v>56</v>
      </c>
      <c r="E8" s="114">
        <v>7055</v>
      </c>
      <c r="F8" s="111" t="s">
        <v>64</v>
      </c>
      <c r="G8" s="115" t="s">
        <v>65</v>
      </c>
      <c r="H8" s="116" t="s">
        <v>2</v>
      </c>
      <c r="I8" s="117" t="s">
        <v>1</v>
      </c>
      <c r="J8" s="88" t="str">
        <f t="shared" si="0"/>
        <v>18:00</v>
      </c>
      <c r="K8" s="89">
        <v>0.78553240740740737</v>
      </c>
      <c r="L8" s="118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0.76090000000000002</v>
      </c>
      <c r="M8" s="119">
        <f t="shared" si="1"/>
        <v>2.7036608796296272E-2</v>
      </c>
      <c r="N8" s="120">
        <f t="shared" si="2"/>
        <v>0.11538461538461539</v>
      </c>
      <c r="O8" s="121">
        <v>91649715</v>
      </c>
      <c r="P8" s="122">
        <v>0.98429999999999995</v>
      </c>
      <c r="Q8" s="106">
        <v>0.76090000000000002</v>
      </c>
      <c r="R8" s="123">
        <v>0.9909</v>
      </c>
      <c r="S8" s="123">
        <v>1.1093999999999999</v>
      </c>
      <c r="T8" s="124">
        <v>0.97609999999999997</v>
      </c>
      <c r="U8" s="124">
        <v>0.76900000000000002</v>
      </c>
      <c r="V8" s="124">
        <v>0.98280000000000001</v>
      </c>
      <c r="W8" s="124">
        <v>1.0861000000000001</v>
      </c>
      <c r="X8" s="125">
        <v>0.94610000000000005</v>
      </c>
      <c r="Y8" s="125">
        <v>0.71519999999999995</v>
      </c>
      <c r="Z8" s="125">
        <v>0.95240000000000002</v>
      </c>
      <c r="AA8" s="125">
        <v>1.0822000000000001</v>
      </c>
      <c r="AB8" s="126">
        <f t="shared" si="3"/>
        <v>0.98429999999999995</v>
      </c>
      <c r="AC8" s="127">
        <f t="shared" si="4"/>
        <v>0.94610000000000005</v>
      </c>
      <c r="AD8" s="127">
        <f t="shared" si="5"/>
        <v>0.97609999999999997</v>
      </c>
      <c r="AE8" s="128">
        <f t="shared" si="6"/>
        <v>0.93821823631006818</v>
      </c>
      <c r="AF8" s="129">
        <f t="shared" si="7"/>
        <v>0.76090000000000002</v>
      </c>
      <c r="AG8" s="130">
        <f t="shared" si="8"/>
        <v>0.71519999999999995</v>
      </c>
      <c r="AH8" s="130">
        <f t="shared" si="9"/>
        <v>0.76900000000000002</v>
      </c>
      <c r="AI8" s="128">
        <f t="shared" si="10"/>
        <v>0.72281351031673002</v>
      </c>
      <c r="AJ8" s="129">
        <f t="shared" si="11"/>
        <v>0.9909</v>
      </c>
      <c r="AK8" s="130">
        <f t="shared" si="12"/>
        <v>0.95240000000000002</v>
      </c>
      <c r="AL8" s="130">
        <f t="shared" si="13"/>
        <v>0.98280000000000001</v>
      </c>
      <c r="AM8" s="128">
        <f t="shared" si="14"/>
        <v>0.94461471389645779</v>
      </c>
      <c r="AN8" s="129">
        <f t="shared" si="15"/>
        <v>1.1093999999999999</v>
      </c>
      <c r="AO8" s="130">
        <f t="shared" si="16"/>
        <v>1.0822000000000001</v>
      </c>
      <c r="AP8" s="130">
        <f t="shared" si="17"/>
        <v>1.0861000000000001</v>
      </c>
      <c r="AQ8" s="128">
        <f t="shared" si="18"/>
        <v>1.0594712637461692</v>
      </c>
      <c r="AR8" s="116" t="s">
        <v>2</v>
      </c>
      <c r="AS8" s="116" t="s">
        <v>1</v>
      </c>
    </row>
    <row r="9" spans="1:45" s="104" customFormat="1" ht="12.75" customHeight="1" x14ac:dyDescent="0.2">
      <c r="A9" s="80">
        <v>4</v>
      </c>
      <c r="B9" s="131" t="s">
        <v>66</v>
      </c>
      <c r="C9" s="132" t="s">
        <v>67</v>
      </c>
      <c r="D9" s="133" t="s">
        <v>56</v>
      </c>
      <c r="E9" s="132">
        <v>9727</v>
      </c>
      <c r="F9" s="134" t="s">
        <v>68</v>
      </c>
      <c r="G9" s="85" t="s">
        <v>69</v>
      </c>
      <c r="H9" s="80" t="s">
        <v>2</v>
      </c>
      <c r="I9" s="135" t="s">
        <v>1</v>
      </c>
      <c r="J9" s="88" t="str">
        <f t="shared" si="0"/>
        <v>18:00</v>
      </c>
      <c r="K9" s="89">
        <v>0.78577546296296286</v>
      </c>
      <c r="L9" s="90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0.78559999999999997</v>
      </c>
      <c r="M9" s="91">
        <f t="shared" si="1"/>
        <v>2.8105203703703618E-2</v>
      </c>
      <c r="N9" s="92">
        <f t="shared" si="2"/>
        <v>0.15384615384615385</v>
      </c>
      <c r="O9" s="136">
        <v>90135104</v>
      </c>
      <c r="P9" s="137">
        <v>0.98499999999999999</v>
      </c>
      <c r="Q9" s="106">
        <v>0.78559999999999997</v>
      </c>
      <c r="R9" s="138">
        <v>0.99170000000000003</v>
      </c>
      <c r="S9" s="138">
        <v>1.0874999999999999</v>
      </c>
      <c r="T9" s="139">
        <v>0.9728</v>
      </c>
      <c r="U9" s="139">
        <v>0.78300000000000003</v>
      </c>
      <c r="V9" s="139">
        <v>0.97960000000000003</v>
      </c>
      <c r="W9" s="139">
        <v>1.0669999999999999</v>
      </c>
      <c r="X9" s="140">
        <v>0.95169999999999999</v>
      </c>
      <c r="Y9" s="140">
        <v>0.73970000000000002</v>
      </c>
      <c r="Z9" s="140">
        <v>0.9587</v>
      </c>
      <c r="AA9" s="140">
        <v>1.0656000000000001</v>
      </c>
      <c r="AB9" s="99">
        <f t="shared" si="3"/>
        <v>0.98499999999999999</v>
      </c>
      <c r="AC9" s="100">
        <f t="shared" si="4"/>
        <v>0.95169999999999999</v>
      </c>
      <c r="AD9" s="100">
        <f t="shared" si="5"/>
        <v>0.9728</v>
      </c>
      <c r="AE9" s="101">
        <f t="shared" si="6"/>
        <v>0.93991244670050766</v>
      </c>
      <c r="AF9" s="102">
        <f t="shared" si="7"/>
        <v>0.78559999999999997</v>
      </c>
      <c r="AG9" s="103">
        <f t="shared" si="8"/>
        <v>0.73970000000000002</v>
      </c>
      <c r="AH9" s="103">
        <f t="shared" si="9"/>
        <v>0.78300000000000003</v>
      </c>
      <c r="AI9" s="101">
        <f t="shared" si="10"/>
        <v>0.73725190936863549</v>
      </c>
      <c r="AJ9" s="102">
        <f t="shared" si="11"/>
        <v>0.99170000000000003</v>
      </c>
      <c r="AK9" s="103">
        <f t="shared" si="12"/>
        <v>0.9587</v>
      </c>
      <c r="AL9" s="103">
        <f t="shared" si="13"/>
        <v>0.97960000000000003</v>
      </c>
      <c r="AM9" s="101">
        <f t="shared" si="14"/>
        <v>0.94700264192800243</v>
      </c>
      <c r="AN9" s="102">
        <f t="shared" si="15"/>
        <v>1.0874999999999999</v>
      </c>
      <c r="AO9" s="103">
        <f t="shared" si="16"/>
        <v>1.0656000000000001</v>
      </c>
      <c r="AP9" s="103">
        <f t="shared" si="17"/>
        <v>1.0669999999999999</v>
      </c>
      <c r="AQ9" s="101">
        <f t="shared" si="18"/>
        <v>1.0455128275862071</v>
      </c>
      <c r="AR9" s="80" t="s">
        <v>2</v>
      </c>
      <c r="AS9" s="80" t="s">
        <v>1</v>
      </c>
    </row>
    <row r="10" spans="1:45" s="104" customFormat="1" ht="12.75" customHeight="1" x14ac:dyDescent="0.2">
      <c r="A10" s="80">
        <v>5</v>
      </c>
      <c r="B10" s="81" t="s">
        <v>70</v>
      </c>
      <c r="C10" s="82" t="s">
        <v>60</v>
      </c>
      <c r="D10" s="83" t="s">
        <v>56</v>
      </c>
      <c r="E10" s="84">
        <v>88</v>
      </c>
      <c r="F10" s="81" t="s">
        <v>71</v>
      </c>
      <c r="G10" s="141" t="s">
        <v>72</v>
      </c>
      <c r="H10" s="86" t="s">
        <v>2</v>
      </c>
      <c r="I10" s="87" t="s">
        <v>1</v>
      </c>
      <c r="J10" s="142" t="str">
        <f t="shared" si="0"/>
        <v>18:10</v>
      </c>
      <c r="K10" s="89">
        <v>0.78920138888888891</v>
      </c>
      <c r="L10" s="90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0.89070000000000005</v>
      </c>
      <c r="M10" s="91">
        <f t="shared" si="1"/>
        <v>2.8731260416666609E-2</v>
      </c>
      <c r="N10" s="143">
        <f t="shared" si="2"/>
        <v>0.19230769230769232</v>
      </c>
      <c r="O10" s="93">
        <v>40290565</v>
      </c>
      <c r="P10" s="94">
        <v>1.1064000000000001</v>
      </c>
      <c r="Q10" s="95">
        <v>0.89070000000000005</v>
      </c>
      <c r="R10" s="96">
        <v>1.1122000000000001</v>
      </c>
      <c r="S10" s="96">
        <v>1.2239</v>
      </c>
      <c r="T10" s="97">
        <v>1.0801000000000001</v>
      </c>
      <c r="U10" s="97">
        <v>0.89029999999999998</v>
      </c>
      <c r="V10" s="97">
        <v>1.0855999999999999</v>
      </c>
      <c r="W10" s="97">
        <v>1.1779999999999999</v>
      </c>
      <c r="X10" s="98">
        <v>1.0642</v>
      </c>
      <c r="Y10" s="98">
        <v>0.83260000000000001</v>
      </c>
      <c r="Z10" s="98">
        <v>1.0706</v>
      </c>
      <c r="AA10" s="98">
        <v>1.1943999999999999</v>
      </c>
      <c r="AB10" s="99">
        <f t="shared" si="3"/>
        <v>1.1064000000000001</v>
      </c>
      <c r="AC10" s="100">
        <f t="shared" si="4"/>
        <v>1.0642</v>
      </c>
      <c r="AD10" s="100">
        <f t="shared" si="5"/>
        <v>1.0801000000000001</v>
      </c>
      <c r="AE10" s="101">
        <f t="shared" si="6"/>
        <v>1.0389031272595808</v>
      </c>
      <c r="AF10" s="102">
        <f t="shared" si="7"/>
        <v>0.89070000000000005</v>
      </c>
      <c r="AG10" s="103">
        <f t="shared" si="8"/>
        <v>0.83260000000000001</v>
      </c>
      <c r="AH10" s="103">
        <f t="shared" si="9"/>
        <v>0.89029999999999998</v>
      </c>
      <c r="AI10" s="101">
        <f t="shared" si="10"/>
        <v>0.83222609183788032</v>
      </c>
      <c r="AJ10" s="102">
        <f t="shared" si="11"/>
        <v>1.1122000000000001</v>
      </c>
      <c r="AK10" s="103">
        <f t="shared" si="12"/>
        <v>1.0706</v>
      </c>
      <c r="AL10" s="103">
        <f t="shared" si="13"/>
        <v>1.0855999999999999</v>
      </c>
      <c r="AM10" s="101">
        <f t="shared" si="14"/>
        <v>1.0449949289696097</v>
      </c>
      <c r="AN10" s="102">
        <f t="shared" si="15"/>
        <v>1.2239</v>
      </c>
      <c r="AO10" s="103">
        <f t="shared" si="16"/>
        <v>1.1943999999999999</v>
      </c>
      <c r="AP10" s="103">
        <f t="shared" si="17"/>
        <v>1.1779999999999999</v>
      </c>
      <c r="AQ10" s="101">
        <f t="shared" si="18"/>
        <v>1.1496063403872865</v>
      </c>
      <c r="AR10" s="86" t="s">
        <v>2</v>
      </c>
      <c r="AS10" s="86" t="s">
        <v>1</v>
      </c>
    </row>
    <row r="11" spans="1:45" s="104" customFormat="1" ht="13.9" customHeight="1" x14ac:dyDescent="0.2">
      <c r="A11" s="80">
        <v>6</v>
      </c>
      <c r="B11" s="144" t="s">
        <v>73</v>
      </c>
      <c r="C11" s="145" t="s">
        <v>60</v>
      </c>
      <c r="D11" s="146" t="s">
        <v>56</v>
      </c>
      <c r="E11" s="147">
        <v>896</v>
      </c>
      <c r="F11" s="144" t="s">
        <v>74</v>
      </c>
      <c r="G11" s="148" t="s">
        <v>75</v>
      </c>
      <c r="H11" s="149" t="s">
        <v>1</v>
      </c>
      <c r="I11" s="150" t="s">
        <v>1</v>
      </c>
      <c r="J11" s="88" t="str">
        <f t="shared" si="0"/>
        <v>18:00</v>
      </c>
      <c r="K11" s="89">
        <v>0.78905092592592585</v>
      </c>
      <c r="L11" s="90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0.73899999999999999</v>
      </c>
      <c r="M11" s="91">
        <f t="shared" si="1"/>
        <v>2.8858634259259202E-2</v>
      </c>
      <c r="N11" s="143">
        <f t="shared" si="2"/>
        <v>0.23076923076923078</v>
      </c>
      <c r="O11" s="151">
        <v>93458224</v>
      </c>
      <c r="P11" s="105">
        <v>0.92969999999999997</v>
      </c>
      <c r="Q11" s="106">
        <v>0.73270000000000002</v>
      </c>
      <c r="R11" s="107">
        <v>0.93579999999999997</v>
      </c>
      <c r="S11" s="108">
        <v>1.0354000000000001</v>
      </c>
      <c r="T11" s="109">
        <v>0.91269999999999996</v>
      </c>
      <c r="U11" s="109">
        <v>0.73899999999999999</v>
      </c>
      <c r="V11" s="109">
        <v>0.9194</v>
      </c>
      <c r="W11" s="109">
        <v>0.99660000000000004</v>
      </c>
      <c r="X11" s="152">
        <v>0.89370000000000005</v>
      </c>
      <c r="Y11" s="152">
        <v>0.68659999999999999</v>
      </c>
      <c r="Z11" s="152">
        <v>0.90069999999999995</v>
      </c>
      <c r="AA11" s="152">
        <v>1.0068999999999999</v>
      </c>
      <c r="AB11" s="99">
        <f t="shared" si="3"/>
        <v>0.92969999999999997</v>
      </c>
      <c r="AC11" s="100">
        <f t="shared" si="4"/>
        <v>0.89370000000000005</v>
      </c>
      <c r="AD11" s="100">
        <f t="shared" si="5"/>
        <v>0.91269999999999996</v>
      </c>
      <c r="AE11" s="101">
        <f t="shared" si="6"/>
        <v>0.87735827686350443</v>
      </c>
      <c r="AF11" s="102">
        <f t="shared" si="7"/>
        <v>0.73270000000000002</v>
      </c>
      <c r="AG11" s="103">
        <f t="shared" si="8"/>
        <v>0.68659999999999999</v>
      </c>
      <c r="AH11" s="103">
        <f t="shared" si="9"/>
        <v>0.73899999999999999</v>
      </c>
      <c r="AI11" s="101">
        <f t="shared" si="10"/>
        <v>0.692503616759929</v>
      </c>
      <c r="AJ11" s="102">
        <f t="shared" si="11"/>
        <v>0.93579999999999997</v>
      </c>
      <c r="AK11" s="103">
        <f t="shared" si="12"/>
        <v>0.90069999999999995</v>
      </c>
      <c r="AL11" s="103">
        <f t="shared" si="13"/>
        <v>0.9194</v>
      </c>
      <c r="AM11" s="101">
        <f t="shared" si="14"/>
        <v>0.88491513143834155</v>
      </c>
      <c r="AN11" s="102">
        <f t="shared" si="15"/>
        <v>1.0354000000000001</v>
      </c>
      <c r="AO11" s="103">
        <f t="shared" si="16"/>
        <v>1.0068999999999999</v>
      </c>
      <c r="AP11" s="103">
        <f t="shared" si="17"/>
        <v>0.99660000000000004</v>
      </c>
      <c r="AQ11" s="101">
        <f t="shared" si="18"/>
        <v>0.96916799304616552</v>
      </c>
      <c r="AR11" s="149" t="s">
        <v>1</v>
      </c>
      <c r="AS11" s="149" t="s">
        <v>1</v>
      </c>
    </row>
    <row r="12" spans="1:45" s="104" customFormat="1" ht="12.75" customHeight="1" x14ac:dyDescent="0.2">
      <c r="A12" s="80">
        <v>7</v>
      </c>
      <c r="B12" s="153" t="s">
        <v>76</v>
      </c>
      <c r="C12" s="82" t="s">
        <v>67</v>
      </c>
      <c r="D12" s="83" t="s">
        <v>56</v>
      </c>
      <c r="E12" s="84">
        <v>105</v>
      </c>
      <c r="F12" s="81" t="s">
        <v>61</v>
      </c>
      <c r="G12" s="85" t="s">
        <v>77</v>
      </c>
      <c r="H12" s="86" t="s">
        <v>1</v>
      </c>
      <c r="I12" s="87" t="s">
        <v>1</v>
      </c>
      <c r="J12" s="88" t="str">
        <f t="shared" si="0"/>
        <v>18:00</v>
      </c>
      <c r="K12" s="89">
        <v>0.79278935185185195</v>
      </c>
      <c r="L12" s="90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0.69199999999999995</v>
      </c>
      <c r="M12" s="91">
        <f t="shared" si="1"/>
        <v>2.961023148148155E-2</v>
      </c>
      <c r="N12" s="143">
        <f t="shared" si="2"/>
        <v>0.26923076923076922</v>
      </c>
      <c r="O12" s="93">
        <v>90046568</v>
      </c>
      <c r="P12" s="105">
        <v>0.88800000000000001</v>
      </c>
      <c r="Q12" s="106">
        <v>0.68830000000000002</v>
      </c>
      <c r="R12" s="107">
        <v>0.89410000000000001</v>
      </c>
      <c r="S12" s="108">
        <v>0.99929999999999997</v>
      </c>
      <c r="T12" s="109">
        <v>0.86919999999999997</v>
      </c>
      <c r="U12" s="109">
        <v>0.69199999999999995</v>
      </c>
      <c r="V12" s="109">
        <v>0.87560000000000004</v>
      </c>
      <c r="W12" s="109">
        <v>0.95899999999999996</v>
      </c>
      <c r="X12" s="110">
        <v>0.85119999999999996</v>
      </c>
      <c r="Y12" s="110">
        <v>0.64219999999999999</v>
      </c>
      <c r="Z12" s="110">
        <v>0.85780000000000001</v>
      </c>
      <c r="AA12" s="110">
        <v>0.97099999999999997</v>
      </c>
      <c r="AB12" s="99">
        <f t="shared" si="3"/>
        <v>0.88800000000000001</v>
      </c>
      <c r="AC12" s="100">
        <f t="shared" si="4"/>
        <v>0.85119999999999996</v>
      </c>
      <c r="AD12" s="100">
        <f t="shared" si="5"/>
        <v>0.86919999999999997</v>
      </c>
      <c r="AE12" s="101">
        <f t="shared" si="6"/>
        <v>0.83317909909909904</v>
      </c>
      <c r="AF12" s="102">
        <f t="shared" si="7"/>
        <v>0.68830000000000002</v>
      </c>
      <c r="AG12" s="103">
        <f t="shared" si="8"/>
        <v>0.64219999999999999</v>
      </c>
      <c r="AH12" s="103">
        <f t="shared" si="9"/>
        <v>0.69199999999999995</v>
      </c>
      <c r="AI12" s="101">
        <f t="shared" si="10"/>
        <v>0.64565218654656387</v>
      </c>
      <c r="AJ12" s="102">
        <f t="shared" si="11"/>
        <v>0.89410000000000001</v>
      </c>
      <c r="AK12" s="103">
        <f t="shared" si="12"/>
        <v>0.85780000000000001</v>
      </c>
      <c r="AL12" s="103">
        <f t="shared" si="13"/>
        <v>0.87560000000000004</v>
      </c>
      <c r="AM12" s="101">
        <f t="shared" si="14"/>
        <v>0.84005109048204907</v>
      </c>
      <c r="AN12" s="102">
        <f t="shared" si="15"/>
        <v>0.99929999999999997</v>
      </c>
      <c r="AO12" s="103">
        <f t="shared" si="16"/>
        <v>0.97099999999999997</v>
      </c>
      <c r="AP12" s="103">
        <f t="shared" si="17"/>
        <v>0.95899999999999996</v>
      </c>
      <c r="AQ12" s="101">
        <f t="shared" si="18"/>
        <v>0.9318412889022315</v>
      </c>
      <c r="AR12" s="86" t="s">
        <v>1</v>
      </c>
      <c r="AS12" s="80" t="s">
        <v>2</v>
      </c>
    </row>
    <row r="13" spans="1:45" s="104" customFormat="1" ht="12.75" customHeight="1" x14ac:dyDescent="0.2">
      <c r="A13" s="80">
        <v>8</v>
      </c>
      <c r="B13" s="81" t="s">
        <v>78</v>
      </c>
      <c r="C13" s="82" t="s">
        <v>67</v>
      </c>
      <c r="D13" s="83" t="s">
        <v>56</v>
      </c>
      <c r="E13" s="84">
        <v>26</v>
      </c>
      <c r="F13" s="81" t="s">
        <v>79</v>
      </c>
      <c r="G13" s="141" t="s">
        <v>80</v>
      </c>
      <c r="H13" s="86" t="s">
        <v>2</v>
      </c>
      <c r="I13" s="154" t="s">
        <v>1</v>
      </c>
      <c r="J13" s="142" t="str">
        <f t="shared" si="0"/>
        <v>18:10</v>
      </c>
      <c r="K13" s="89">
        <v>0.789525462962963</v>
      </c>
      <c r="L13" s="90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0.92700000000000005</v>
      </c>
      <c r="M13" s="91">
        <f t="shared" si="1"/>
        <v>3.0202604166666622E-2</v>
      </c>
      <c r="N13" s="92">
        <f t="shared" si="2"/>
        <v>0.30769230769230771</v>
      </c>
      <c r="O13" s="93">
        <v>99479805</v>
      </c>
      <c r="P13" s="155">
        <v>1.1362000000000001</v>
      </c>
      <c r="Q13" s="156">
        <v>0.92700000000000005</v>
      </c>
      <c r="R13" s="157">
        <v>1.1358999999999999</v>
      </c>
      <c r="S13" s="158">
        <v>1.2794000000000001</v>
      </c>
      <c r="T13" s="159">
        <v>1.0691999999999999</v>
      </c>
      <c r="U13" s="159">
        <v>0.90739999999999998</v>
      </c>
      <c r="V13" s="159">
        <v>1.0701000000000001</v>
      </c>
      <c r="W13" s="159">
        <v>1.1649</v>
      </c>
      <c r="X13" s="160">
        <v>1.0609999999999999</v>
      </c>
      <c r="Y13" s="160">
        <v>0.84350000000000003</v>
      </c>
      <c r="Z13" s="160">
        <v>1.0643</v>
      </c>
      <c r="AA13" s="160">
        <v>1.1939</v>
      </c>
      <c r="AB13" s="99">
        <f t="shared" si="3"/>
        <v>1.1362000000000001</v>
      </c>
      <c r="AC13" s="100">
        <f t="shared" si="4"/>
        <v>1.0609999999999999</v>
      </c>
      <c r="AD13" s="100">
        <f t="shared" si="5"/>
        <v>1.0691999999999999</v>
      </c>
      <c r="AE13" s="101">
        <f t="shared" si="6"/>
        <v>0.99843443055800007</v>
      </c>
      <c r="AF13" s="102">
        <f t="shared" si="7"/>
        <v>0.92700000000000005</v>
      </c>
      <c r="AG13" s="103">
        <f t="shared" si="8"/>
        <v>0.84350000000000003</v>
      </c>
      <c r="AH13" s="103">
        <f t="shared" si="9"/>
        <v>0.90739999999999998</v>
      </c>
      <c r="AI13" s="101">
        <f t="shared" si="10"/>
        <v>0.82566548004314988</v>
      </c>
      <c r="AJ13" s="102">
        <f t="shared" si="11"/>
        <v>1.1358999999999999</v>
      </c>
      <c r="AK13" s="103">
        <f t="shared" si="12"/>
        <v>1.0643</v>
      </c>
      <c r="AL13" s="103">
        <f t="shared" si="13"/>
        <v>1.0701000000000001</v>
      </c>
      <c r="AM13" s="101">
        <f t="shared" si="14"/>
        <v>1.0026476186284006</v>
      </c>
      <c r="AN13" s="102">
        <f t="shared" si="15"/>
        <v>1.2794000000000001</v>
      </c>
      <c r="AO13" s="103">
        <f t="shared" si="16"/>
        <v>1.1939</v>
      </c>
      <c r="AP13" s="103">
        <f t="shared" si="17"/>
        <v>1.1649</v>
      </c>
      <c r="AQ13" s="101">
        <f t="shared" si="18"/>
        <v>1.0870518289823354</v>
      </c>
      <c r="AR13" s="86" t="s">
        <v>2</v>
      </c>
      <c r="AS13" s="86" t="s">
        <v>1</v>
      </c>
    </row>
    <row r="14" spans="1:45" s="104" customFormat="1" ht="13.9" customHeight="1" x14ac:dyDescent="0.2">
      <c r="A14" s="80">
        <v>9</v>
      </c>
      <c r="B14" s="131" t="s">
        <v>81</v>
      </c>
      <c r="C14" s="132" t="s">
        <v>60</v>
      </c>
      <c r="D14" s="133" t="s">
        <v>56</v>
      </c>
      <c r="E14" s="132">
        <v>14069</v>
      </c>
      <c r="F14" s="81" t="s">
        <v>82</v>
      </c>
      <c r="G14" s="85" t="s">
        <v>83</v>
      </c>
      <c r="H14" s="80" t="s">
        <v>1</v>
      </c>
      <c r="I14" s="135" t="s">
        <v>2</v>
      </c>
      <c r="J14" s="88" t="str">
        <f t="shared" si="0"/>
        <v>18:00</v>
      </c>
      <c r="K14" s="89">
        <v>0.79895833333333333</v>
      </c>
      <c r="L14" s="90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0.63435293103448276</v>
      </c>
      <c r="M14" s="91">
        <f t="shared" si="1"/>
        <v>3.1056862248563213E-2</v>
      </c>
      <c r="N14" s="92">
        <f t="shared" si="2"/>
        <v>0.34615384615384615</v>
      </c>
      <c r="O14" s="136">
        <v>90122776</v>
      </c>
      <c r="P14" s="105">
        <v>0.92259999999999998</v>
      </c>
      <c r="Q14" s="106">
        <v>0.69599999999999995</v>
      </c>
      <c r="R14" s="107">
        <v>0.92579999999999996</v>
      </c>
      <c r="S14" s="108">
        <v>1.0727</v>
      </c>
      <c r="T14" s="109">
        <v>0.92420000000000002</v>
      </c>
      <c r="U14" s="161">
        <v>0.70169999999999999</v>
      </c>
      <c r="V14" s="161">
        <v>0.9284</v>
      </c>
      <c r="W14" s="161">
        <v>1.0639000000000001</v>
      </c>
      <c r="X14" s="152">
        <v>0.86919999999999997</v>
      </c>
      <c r="Y14" s="152">
        <v>0.62919999999999998</v>
      </c>
      <c r="Z14" s="152">
        <v>0.87250000000000005</v>
      </c>
      <c r="AA14" s="152">
        <v>1.0392999999999999</v>
      </c>
      <c r="AB14" s="99">
        <f t="shared" si="3"/>
        <v>0.92259999999999998</v>
      </c>
      <c r="AC14" s="100">
        <f t="shared" si="4"/>
        <v>0.86919999999999997</v>
      </c>
      <c r="AD14" s="100">
        <f t="shared" si="5"/>
        <v>0.92420000000000002</v>
      </c>
      <c r="AE14" s="101">
        <f t="shared" si="6"/>
        <v>0.87070739215261228</v>
      </c>
      <c r="AF14" s="102">
        <f t="shared" si="7"/>
        <v>0.69599999999999995</v>
      </c>
      <c r="AG14" s="103">
        <f t="shared" si="8"/>
        <v>0.62919999999999998</v>
      </c>
      <c r="AH14" s="103">
        <f t="shared" si="9"/>
        <v>0.70169999999999999</v>
      </c>
      <c r="AI14" s="101">
        <f t="shared" si="10"/>
        <v>0.63435293103448276</v>
      </c>
      <c r="AJ14" s="102">
        <f t="shared" si="11"/>
        <v>0.92579999999999996</v>
      </c>
      <c r="AK14" s="103">
        <f t="shared" si="12"/>
        <v>0.87250000000000005</v>
      </c>
      <c r="AL14" s="103">
        <f t="shared" si="13"/>
        <v>0.9284</v>
      </c>
      <c r="AM14" s="101">
        <f t="shared" si="14"/>
        <v>0.87495031324260109</v>
      </c>
      <c r="AN14" s="102">
        <f t="shared" si="15"/>
        <v>1.0727</v>
      </c>
      <c r="AO14" s="103">
        <f t="shared" si="16"/>
        <v>1.0392999999999999</v>
      </c>
      <c r="AP14" s="103">
        <f t="shared" si="17"/>
        <v>1.0639000000000001</v>
      </c>
      <c r="AQ14" s="162">
        <f t="shared" si="18"/>
        <v>1.0307740001864454</v>
      </c>
      <c r="AR14" s="80" t="s">
        <v>1</v>
      </c>
      <c r="AS14" s="80" t="s">
        <v>2</v>
      </c>
    </row>
    <row r="15" spans="1:45" s="104" customFormat="1" ht="13.9" customHeight="1" x14ac:dyDescent="0.25">
      <c r="A15" s="80">
        <v>10</v>
      </c>
      <c r="B15" s="163" t="s">
        <v>84</v>
      </c>
      <c r="C15" s="145" t="s">
        <v>60</v>
      </c>
      <c r="D15" s="146" t="s">
        <v>56</v>
      </c>
      <c r="E15" s="147" t="s">
        <v>85</v>
      </c>
      <c r="F15" s="144" t="s">
        <v>86</v>
      </c>
      <c r="G15" s="164" t="s">
        <v>87</v>
      </c>
      <c r="H15" s="165" t="s">
        <v>2</v>
      </c>
      <c r="I15" s="166" t="s">
        <v>1</v>
      </c>
      <c r="J15" s="142" t="str">
        <f t="shared" si="0"/>
        <v>18:10</v>
      </c>
      <c r="K15" s="167">
        <v>0.79087962962962965</v>
      </c>
      <c r="L15" s="90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0.91930000000000001</v>
      </c>
      <c r="M15" s="91">
        <f t="shared" si="1"/>
        <v>3.1196615740740685E-2</v>
      </c>
      <c r="N15" s="143">
        <f t="shared" si="2"/>
        <v>0.38461538461538464</v>
      </c>
      <c r="O15" s="168">
        <v>92826688</v>
      </c>
      <c r="P15" s="94">
        <v>1.1412</v>
      </c>
      <c r="Q15" s="106">
        <v>0.91930000000000001</v>
      </c>
      <c r="R15" s="96">
        <v>1.1471</v>
      </c>
      <c r="S15" s="169">
        <v>1.2619</v>
      </c>
      <c r="T15" s="97">
        <v>1.1111</v>
      </c>
      <c r="U15" s="97">
        <v>0.91190000000000004</v>
      </c>
      <c r="V15" s="97">
        <v>1.1167</v>
      </c>
      <c r="W15" s="97">
        <v>1.2136</v>
      </c>
      <c r="X15" s="98">
        <v>1.0943000000000001</v>
      </c>
      <c r="Y15" s="98">
        <v>0.8468</v>
      </c>
      <c r="Z15" s="98">
        <v>1.1012999999999999</v>
      </c>
      <c r="AA15" s="98">
        <v>1.2345999999999999</v>
      </c>
      <c r="AB15" s="99">
        <f t="shared" si="3"/>
        <v>1.1412</v>
      </c>
      <c r="AC15" s="100">
        <f t="shared" si="4"/>
        <v>1.0943000000000001</v>
      </c>
      <c r="AD15" s="100">
        <f t="shared" si="5"/>
        <v>1.1111</v>
      </c>
      <c r="AE15" s="101">
        <f t="shared" si="6"/>
        <v>1.0654370224325271</v>
      </c>
      <c r="AF15" s="102">
        <f t="shared" si="7"/>
        <v>0.91930000000000001</v>
      </c>
      <c r="AG15" s="103">
        <f t="shared" si="8"/>
        <v>0.8468</v>
      </c>
      <c r="AH15" s="103">
        <f t="shared" si="9"/>
        <v>0.91190000000000004</v>
      </c>
      <c r="AI15" s="101">
        <f t="shared" si="10"/>
        <v>0.83998359621451113</v>
      </c>
      <c r="AJ15" s="102">
        <f t="shared" si="11"/>
        <v>1.1471</v>
      </c>
      <c r="AK15" s="103">
        <f t="shared" si="12"/>
        <v>1.1012999999999999</v>
      </c>
      <c r="AL15" s="103">
        <f t="shared" si="13"/>
        <v>1.1167</v>
      </c>
      <c r="AM15" s="101">
        <f t="shared" si="14"/>
        <v>1.0721137738645279</v>
      </c>
      <c r="AN15" s="102">
        <f t="shared" si="15"/>
        <v>1.2619</v>
      </c>
      <c r="AO15" s="103">
        <f t="shared" si="16"/>
        <v>1.2345999999999999</v>
      </c>
      <c r="AP15" s="103">
        <f t="shared" si="17"/>
        <v>1.2136</v>
      </c>
      <c r="AQ15" s="101">
        <f t="shared" si="18"/>
        <v>1.187344924320469</v>
      </c>
      <c r="AR15" s="165" t="s">
        <v>2</v>
      </c>
      <c r="AS15" s="165" t="s">
        <v>1</v>
      </c>
    </row>
    <row r="16" spans="1:45" s="104" customFormat="1" ht="13.9" customHeight="1" x14ac:dyDescent="0.2">
      <c r="A16" s="80">
        <v>11</v>
      </c>
      <c r="B16" s="131" t="s">
        <v>88</v>
      </c>
      <c r="C16" s="132" t="s">
        <v>60</v>
      </c>
      <c r="D16" s="133" t="s">
        <v>56</v>
      </c>
      <c r="E16" s="132">
        <v>3567</v>
      </c>
      <c r="F16" s="134" t="s">
        <v>89</v>
      </c>
      <c r="G16" s="85" t="s">
        <v>90</v>
      </c>
      <c r="H16" s="80" t="s">
        <v>2</v>
      </c>
      <c r="I16" s="135" t="s">
        <v>1</v>
      </c>
      <c r="J16" s="88" t="str">
        <f t="shared" si="0"/>
        <v>18:00</v>
      </c>
      <c r="K16" s="89">
        <v>0.78929398148148155</v>
      </c>
      <c r="L16" s="90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0.81110000000000004</v>
      </c>
      <c r="M16" s="91">
        <f t="shared" si="1"/>
        <v>3.187134837962969E-2</v>
      </c>
      <c r="N16" s="92">
        <f t="shared" si="2"/>
        <v>0.42307692307692307</v>
      </c>
      <c r="O16" s="136">
        <v>22443649</v>
      </c>
      <c r="P16" s="170">
        <v>1.0125999999999999</v>
      </c>
      <c r="Q16" s="106">
        <v>0.81110000000000004</v>
      </c>
      <c r="R16" s="138">
        <v>1.0184</v>
      </c>
      <c r="S16" s="138">
        <v>1.1203000000000001</v>
      </c>
      <c r="T16" s="139">
        <v>0.99180000000000001</v>
      </c>
      <c r="U16" s="139">
        <v>0.80979999999999996</v>
      </c>
      <c r="V16" s="139">
        <v>0.99760000000000004</v>
      </c>
      <c r="W16" s="139">
        <v>1.0832999999999999</v>
      </c>
      <c r="X16" s="140">
        <v>0.98709999999999998</v>
      </c>
      <c r="Y16" s="140">
        <v>0.77659999999999996</v>
      </c>
      <c r="Z16" s="140">
        <v>0.99319999999999997</v>
      </c>
      <c r="AA16" s="140">
        <v>1.1024</v>
      </c>
      <c r="AB16" s="99">
        <f t="shared" si="3"/>
        <v>1.0125999999999999</v>
      </c>
      <c r="AC16" s="100">
        <f t="shared" si="4"/>
        <v>0.98709999999999998</v>
      </c>
      <c r="AD16" s="100">
        <f t="shared" si="5"/>
        <v>0.99180000000000001</v>
      </c>
      <c r="AE16" s="101">
        <f t="shared" si="6"/>
        <v>0.96682380011850677</v>
      </c>
      <c r="AF16" s="102">
        <f t="shared" si="7"/>
        <v>0.81110000000000004</v>
      </c>
      <c r="AG16" s="103">
        <f t="shared" si="8"/>
        <v>0.77659999999999996</v>
      </c>
      <c r="AH16" s="103">
        <f t="shared" si="9"/>
        <v>0.80979999999999996</v>
      </c>
      <c r="AI16" s="101">
        <f t="shared" si="10"/>
        <v>0.77535529527801739</v>
      </c>
      <c r="AJ16" s="102">
        <f t="shared" si="11"/>
        <v>1.0184</v>
      </c>
      <c r="AK16" s="103">
        <f t="shared" si="12"/>
        <v>0.99319999999999997</v>
      </c>
      <c r="AL16" s="103">
        <f t="shared" si="13"/>
        <v>0.99760000000000004</v>
      </c>
      <c r="AM16" s="101">
        <f t="shared" si="14"/>
        <v>0.97291468970934802</v>
      </c>
      <c r="AN16" s="102">
        <f t="shared" si="15"/>
        <v>1.1203000000000001</v>
      </c>
      <c r="AO16" s="103">
        <f t="shared" si="16"/>
        <v>1.1024</v>
      </c>
      <c r="AP16" s="103">
        <f t="shared" si="17"/>
        <v>1.0832999999999999</v>
      </c>
      <c r="AQ16" s="101">
        <f t="shared" si="18"/>
        <v>1.0659911809336784</v>
      </c>
      <c r="AR16" s="80" t="s">
        <v>2</v>
      </c>
      <c r="AS16" s="80" t="s">
        <v>1</v>
      </c>
    </row>
    <row r="17" spans="1:46" s="79" customFormat="1" ht="12.75" customHeight="1" x14ac:dyDescent="0.2">
      <c r="A17" s="80">
        <v>12</v>
      </c>
      <c r="B17" s="58" t="s">
        <v>91</v>
      </c>
      <c r="C17" s="171" t="s">
        <v>60</v>
      </c>
      <c r="D17" s="172" t="s">
        <v>56</v>
      </c>
      <c r="E17" s="171">
        <v>11440</v>
      </c>
      <c r="F17" s="58" t="s">
        <v>92</v>
      </c>
      <c r="G17" s="173" t="s">
        <v>93</v>
      </c>
      <c r="H17" s="174" t="s">
        <v>1</v>
      </c>
      <c r="I17" s="175" t="s">
        <v>2</v>
      </c>
      <c r="J17" s="142" t="str">
        <f t="shared" si="0"/>
        <v>18:10</v>
      </c>
      <c r="K17" s="167">
        <v>0.79853009259259267</v>
      </c>
      <c r="L17" s="176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0.78546968995835265</v>
      </c>
      <c r="M17" s="177">
        <f t="shared" si="1"/>
        <v>3.2664266157643056E-2</v>
      </c>
      <c r="N17" s="143">
        <f t="shared" si="2"/>
        <v>0.46153846153846156</v>
      </c>
      <c r="O17" s="178">
        <v>90691690</v>
      </c>
      <c r="P17" s="179">
        <v>1.0770999999999999</v>
      </c>
      <c r="Q17" s="106">
        <v>0.86439999999999995</v>
      </c>
      <c r="R17" s="180">
        <v>1.0827</v>
      </c>
      <c r="S17" s="180">
        <v>1.1931</v>
      </c>
      <c r="T17" s="181">
        <v>1.0672999999999999</v>
      </c>
      <c r="U17" s="181">
        <v>0.86250000000000004</v>
      </c>
      <c r="V17" s="181">
        <v>1.073</v>
      </c>
      <c r="W17" s="181">
        <v>1.1758</v>
      </c>
      <c r="X17" s="182">
        <v>1.026</v>
      </c>
      <c r="Y17" s="182">
        <v>0.78720000000000001</v>
      </c>
      <c r="Z17" s="182">
        <v>1.0333000000000001</v>
      </c>
      <c r="AA17" s="183">
        <v>1.1607000000000001</v>
      </c>
      <c r="AB17" s="99">
        <f t="shared" si="3"/>
        <v>1.0770999999999999</v>
      </c>
      <c r="AC17" s="100">
        <f t="shared" si="4"/>
        <v>1.026</v>
      </c>
      <c r="AD17" s="100">
        <f t="shared" si="5"/>
        <v>1.0672999999999999</v>
      </c>
      <c r="AE17" s="101">
        <f t="shared" si="6"/>
        <v>1.0166649336180484</v>
      </c>
      <c r="AF17" s="102">
        <f t="shared" si="7"/>
        <v>0.86439999999999995</v>
      </c>
      <c r="AG17" s="103">
        <f t="shared" si="8"/>
        <v>0.78720000000000001</v>
      </c>
      <c r="AH17" s="103">
        <f t="shared" si="9"/>
        <v>0.86250000000000004</v>
      </c>
      <c r="AI17" s="101">
        <f t="shared" si="10"/>
        <v>0.78546968995835265</v>
      </c>
      <c r="AJ17" s="102">
        <f t="shared" si="11"/>
        <v>1.0827</v>
      </c>
      <c r="AK17" s="103">
        <f t="shared" si="12"/>
        <v>1.0333000000000001</v>
      </c>
      <c r="AL17" s="103">
        <f t="shared" si="13"/>
        <v>1.073</v>
      </c>
      <c r="AM17" s="101">
        <f t="shared" si="14"/>
        <v>1.0240425787383394</v>
      </c>
      <c r="AN17" s="102">
        <f t="shared" si="15"/>
        <v>1.1931</v>
      </c>
      <c r="AO17" s="103">
        <f t="shared" si="16"/>
        <v>1.1607000000000001</v>
      </c>
      <c r="AP17" s="103">
        <f t="shared" si="17"/>
        <v>1.1758</v>
      </c>
      <c r="AQ17" s="101">
        <f t="shared" si="18"/>
        <v>1.1438698013578075</v>
      </c>
      <c r="AR17" s="174" t="s">
        <v>1</v>
      </c>
      <c r="AS17" s="174" t="s">
        <v>2</v>
      </c>
    </row>
    <row r="18" spans="1:46" s="104" customFormat="1" ht="12.75" customHeight="1" x14ac:dyDescent="0.2">
      <c r="A18" s="80">
        <v>13</v>
      </c>
      <c r="B18" s="81" t="s">
        <v>94</v>
      </c>
      <c r="C18" s="82" t="s">
        <v>60</v>
      </c>
      <c r="D18" s="83" t="s">
        <v>56</v>
      </c>
      <c r="E18" s="84">
        <v>11620</v>
      </c>
      <c r="F18" s="81" t="s">
        <v>95</v>
      </c>
      <c r="G18" s="141" t="s">
        <v>96</v>
      </c>
      <c r="H18" s="86" t="s">
        <v>2</v>
      </c>
      <c r="I18" s="87" t="s">
        <v>2</v>
      </c>
      <c r="J18" s="142" t="str">
        <f t="shared" si="0"/>
        <v>18:10</v>
      </c>
      <c r="K18" s="89">
        <v>0.79832175925925919</v>
      </c>
      <c r="L18" s="90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0.79279999999999995</v>
      </c>
      <c r="M18" s="91">
        <f t="shared" si="1"/>
        <v>3.2803935185185061E-2</v>
      </c>
      <c r="N18" s="143">
        <f t="shared" si="2"/>
        <v>0.5</v>
      </c>
      <c r="O18" s="93">
        <v>97723926</v>
      </c>
      <c r="P18" s="94">
        <v>1.0885</v>
      </c>
      <c r="Q18" s="106">
        <v>0.85199999999999998</v>
      </c>
      <c r="R18" s="96">
        <v>1.0962000000000001</v>
      </c>
      <c r="S18" s="96">
        <v>1.216</v>
      </c>
      <c r="T18" s="97">
        <v>1.0705</v>
      </c>
      <c r="U18" s="97">
        <v>0.8528</v>
      </c>
      <c r="V18" s="97">
        <v>1.0783</v>
      </c>
      <c r="W18" s="97">
        <v>1.1803999999999999</v>
      </c>
      <c r="X18" s="98">
        <v>1.0429999999999999</v>
      </c>
      <c r="Y18" s="98">
        <v>0.79279999999999995</v>
      </c>
      <c r="Z18" s="98">
        <v>1.0507</v>
      </c>
      <c r="AA18" s="98">
        <v>1.1857</v>
      </c>
      <c r="AB18" s="99">
        <f t="shared" si="3"/>
        <v>1.0885</v>
      </c>
      <c r="AC18" s="100">
        <f t="shared" si="4"/>
        <v>1.0429999999999999</v>
      </c>
      <c r="AD18" s="100">
        <f t="shared" si="5"/>
        <v>1.0705</v>
      </c>
      <c r="AE18" s="101">
        <f t="shared" si="6"/>
        <v>1.0257524115755627</v>
      </c>
      <c r="AF18" s="102">
        <f t="shared" si="7"/>
        <v>0.85199999999999998</v>
      </c>
      <c r="AG18" s="103">
        <f t="shared" si="8"/>
        <v>0.79279999999999995</v>
      </c>
      <c r="AH18" s="103">
        <f t="shared" si="9"/>
        <v>0.8528</v>
      </c>
      <c r="AI18" s="101">
        <f t="shared" si="10"/>
        <v>0.79354441314553981</v>
      </c>
      <c r="AJ18" s="102">
        <f t="shared" si="11"/>
        <v>1.0962000000000001</v>
      </c>
      <c r="AK18" s="103">
        <f t="shared" si="12"/>
        <v>1.0507</v>
      </c>
      <c r="AL18" s="103">
        <f t="shared" si="13"/>
        <v>1.0783</v>
      </c>
      <c r="AM18" s="101">
        <f t="shared" si="14"/>
        <v>1.0335429757343551</v>
      </c>
      <c r="AN18" s="102">
        <f t="shared" si="15"/>
        <v>1.216</v>
      </c>
      <c r="AO18" s="103">
        <f t="shared" si="16"/>
        <v>1.1857</v>
      </c>
      <c r="AP18" s="103">
        <f t="shared" si="17"/>
        <v>1.1803999999999999</v>
      </c>
      <c r="AQ18" s="101">
        <f t="shared" si="18"/>
        <v>1.150987072368421</v>
      </c>
      <c r="AR18" s="86" t="s">
        <v>2</v>
      </c>
      <c r="AS18" s="86" t="s">
        <v>1</v>
      </c>
    </row>
    <row r="19" spans="1:46" s="104" customFormat="1" ht="12.75" customHeight="1" x14ac:dyDescent="0.25">
      <c r="A19" s="80">
        <v>14</v>
      </c>
      <c r="B19" s="81" t="s">
        <v>97</v>
      </c>
      <c r="C19" s="82" t="s">
        <v>55</v>
      </c>
      <c r="D19" s="83" t="s">
        <v>56</v>
      </c>
      <c r="E19" s="84">
        <v>174</v>
      </c>
      <c r="F19" s="81" t="s">
        <v>98</v>
      </c>
      <c r="G19" s="141" t="s">
        <v>99</v>
      </c>
      <c r="H19" s="86" t="s">
        <v>1</v>
      </c>
      <c r="I19" s="87" t="s">
        <v>2</v>
      </c>
      <c r="J19" s="142" t="str">
        <f t="shared" si="0"/>
        <v>18:10</v>
      </c>
      <c r="K19" s="89">
        <v>0.79873842592592592</v>
      </c>
      <c r="L19" s="90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0.78868955357142867</v>
      </c>
      <c r="M19" s="91">
        <f t="shared" si="1"/>
        <v>3.2962476596602112E-2</v>
      </c>
      <c r="N19" s="92">
        <f t="shared" si="2"/>
        <v>0.53846153846153844</v>
      </c>
      <c r="O19" s="184">
        <v>92804000</v>
      </c>
      <c r="P19" s="94">
        <v>1.1003000000000001</v>
      </c>
      <c r="Q19" s="95">
        <v>0.89600000000000002</v>
      </c>
      <c r="R19" s="96">
        <v>1.1017999999999999</v>
      </c>
      <c r="S19" s="96">
        <v>1.2304999999999999</v>
      </c>
      <c r="T19" s="97">
        <v>1.0450999999999999</v>
      </c>
      <c r="U19" s="97">
        <v>0.88080000000000003</v>
      </c>
      <c r="V19" s="97">
        <v>1.0468999999999999</v>
      </c>
      <c r="W19" s="97">
        <v>1.1400999999999999</v>
      </c>
      <c r="X19" s="98">
        <v>1.0516000000000001</v>
      </c>
      <c r="Y19" s="98">
        <v>0.80230000000000001</v>
      </c>
      <c r="Z19" s="98">
        <v>1.0566</v>
      </c>
      <c r="AA19" s="98">
        <v>1.2101</v>
      </c>
      <c r="AB19" s="99">
        <f t="shared" si="3"/>
        <v>1.1003000000000001</v>
      </c>
      <c r="AC19" s="100">
        <f t="shared" si="4"/>
        <v>1.0516000000000001</v>
      </c>
      <c r="AD19" s="100">
        <f t="shared" si="5"/>
        <v>1.0450999999999999</v>
      </c>
      <c r="AE19" s="101">
        <f t="shared" si="6"/>
        <v>0.99884318822139406</v>
      </c>
      <c r="AF19" s="102">
        <f t="shared" si="7"/>
        <v>0.89600000000000002</v>
      </c>
      <c r="AG19" s="103">
        <f t="shared" si="8"/>
        <v>0.80230000000000001</v>
      </c>
      <c r="AH19" s="103">
        <f t="shared" si="9"/>
        <v>0.88080000000000003</v>
      </c>
      <c r="AI19" s="101">
        <f t="shared" si="10"/>
        <v>0.78868955357142867</v>
      </c>
      <c r="AJ19" s="102">
        <f t="shared" si="11"/>
        <v>1.1017999999999999</v>
      </c>
      <c r="AK19" s="103">
        <f t="shared" si="12"/>
        <v>1.0566</v>
      </c>
      <c r="AL19" s="103">
        <f t="shared" si="13"/>
        <v>1.0468999999999999</v>
      </c>
      <c r="AM19" s="101">
        <f t="shared" si="14"/>
        <v>1.0039522054819388</v>
      </c>
      <c r="AN19" s="102">
        <f t="shared" si="15"/>
        <v>1.2304999999999999</v>
      </c>
      <c r="AO19" s="103">
        <f t="shared" si="16"/>
        <v>1.2101</v>
      </c>
      <c r="AP19" s="103">
        <f t="shared" si="17"/>
        <v>1.1400999999999999</v>
      </c>
      <c r="AQ19" s="101">
        <f t="shared" si="18"/>
        <v>1.1211987078423404</v>
      </c>
      <c r="AR19" s="86" t="s">
        <v>2</v>
      </c>
      <c r="AS19" s="86" t="s">
        <v>1</v>
      </c>
    </row>
    <row r="20" spans="1:46" s="104" customFormat="1" ht="13.9" customHeight="1" x14ac:dyDescent="0.2">
      <c r="A20" s="80">
        <v>15</v>
      </c>
      <c r="B20" s="144" t="s">
        <v>100</v>
      </c>
      <c r="C20" s="145" t="s">
        <v>60</v>
      </c>
      <c r="D20" s="146" t="s">
        <v>56</v>
      </c>
      <c r="E20" s="147">
        <v>175</v>
      </c>
      <c r="F20" s="144" t="s">
        <v>98</v>
      </c>
      <c r="G20" s="148" t="s">
        <v>101</v>
      </c>
      <c r="H20" s="149" t="s">
        <v>1</v>
      </c>
      <c r="I20" s="185" t="s">
        <v>2</v>
      </c>
      <c r="J20" s="142" t="str">
        <f t="shared" si="0"/>
        <v>18:10</v>
      </c>
      <c r="K20" s="89">
        <v>0.79971064814814818</v>
      </c>
      <c r="L20" s="90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0.78868955357142867</v>
      </c>
      <c r="M20" s="91">
        <f t="shared" si="1"/>
        <v>3.3729258107018815E-2</v>
      </c>
      <c r="N20" s="143">
        <f t="shared" si="2"/>
        <v>0.57692307692307687</v>
      </c>
      <c r="O20" s="168">
        <v>91841249</v>
      </c>
      <c r="P20" s="94">
        <v>1.1003000000000001</v>
      </c>
      <c r="Q20" s="95">
        <v>0.89600000000000002</v>
      </c>
      <c r="R20" s="96">
        <v>1.1017999999999999</v>
      </c>
      <c r="S20" s="96">
        <v>1.2304999999999999</v>
      </c>
      <c r="T20" s="97">
        <v>1.0450999999999999</v>
      </c>
      <c r="U20" s="97">
        <v>0.88080000000000003</v>
      </c>
      <c r="V20" s="97">
        <v>1.0468999999999999</v>
      </c>
      <c r="W20" s="97">
        <v>1.1400999999999999</v>
      </c>
      <c r="X20" s="98">
        <v>1.0516000000000001</v>
      </c>
      <c r="Y20" s="98">
        <v>0.80230000000000001</v>
      </c>
      <c r="Z20" s="98">
        <v>1.0566</v>
      </c>
      <c r="AA20" s="98">
        <v>1.2101</v>
      </c>
      <c r="AB20" s="99">
        <f t="shared" si="3"/>
        <v>1.1003000000000001</v>
      </c>
      <c r="AC20" s="100">
        <f t="shared" si="4"/>
        <v>1.0516000000000001</v>
      </c>
      <c r="AD20" s="100">
        <f t="shared" si="5"/>
        <v>1.0450999999999999</v>
      </c>
      <c r="AE20" s="101">
        <f t="shared" si="6"/>
        <v>0.99884318822139406</v>
      </c>
      <c r="AF20" s="102">
        <f t="shared" si="7"/>
        <v>0.89600000000000002</v>
      </c>
      <c r="AG20" s="103">
        <f t="shared" si="8"/>
        <v>0.80230000000000001</v>
      </c>
      <c r="AH20" s="103">
        <f t="shared" si="9"/>
        <v>0.88080000000000003</v>
      </c>
      <c r="AI20" s="101">
        <f t="shared" si="10"/>
        <v>0.78868955357142867</v>
      </c>
      <c r="AJ20" s="102">
        <f t="shared" si="11"/>
        <v>1.1017999999999999</v>
      </c>
      <c r="AK20" s="103">
        <f t="shared" si="12"/>
        <v>1.0566</v>
      </c>
      <c r="AL20" s="103">
        <f t="shared" si="13"/>
        <v>1.0468999999999999</v>
      </c>
      <c r="AM20" s="101">
        <f t="shared" si="14"/>
        <v>1.0039522054819388</v>
      </c>
      <c r="AN20" s="102">
        <f t="shared" si="15"/>
        <v>1.2304999999999999</v>
      </c>
      <c r="AO20" s="103">
        <f t="shared" si="16"/>
        <v>1.2101</v>
      </c>
      <c r="AP20" s="103">
        <f t="shared" si="17"/>
        <v>1.1400999999999999</v>
      </c>
      <c r="AQ20" s="101">
        <f t="shared" si="18"/>
        <v>1.1211987078423404</v>
      </c>
      <c r="AR20" s="149" t="s">
        <v>2</v>
      </c>
      <c r="AS20" s="149" t="s">
        <v>1</v>
      </c>
    </row>
    <row r="21" spans="1:46" s="104" customFormat="1" ht="12.75" customHeight="1" x14ac:dyDescent="0.2">
      <c r="A21" s="80">
        <v>16</v>
      </c>
      <c r="B21" s="81" t="s">
        <v>102</v>
      </c>
      <c r="C21" s="82" t="s">
        <v>103</v>
      </c>
      <c r="D21" s="83" t="s">
        <v>56</v>
      </c>
      <c r="E21" s="84">
        <v>15179</v>
      </c>
      <c r="F21" s="81" t="s">
        <v>104</v>
      </c>
      <c r="G21" s="141" t="s">
        <v>105</v>
      </c>
      <c r="H21" s="86" t="s">
        <v>1</v>
      </c>
      <c r="I21" s="87" t="s">
        <v>2</v>
      </c>
      <c r="J21" s="142" t="str">
        <f t="shared" si="0"/>
        <v>18:10</v>
      </c>
      <c r="K21" s="89">
        <v>0.79789351851851853</v>
      </c>
      <c r="L21" s="90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0.83340508093043197</v>
      </c>
      <c r="M21" s="91">
        <f t="shared" si="1"/>
        <v>3.4127166392729898E-2</v>
      </c>
      <c r="N21" s="143">
        <f t="shared" si="2"/>
        <v>0.61538461538461542</v>
      </c>
      <c r="O21" s="93">
        <v>90890451</v>
      </c>
      <c r="P21" s="94">
        <v>1.1769000000000001</v>
      </c>
      <c r="Q21" s="106">
        <v>0.93289999999999995</v>
      </c>
      <c r="R21" s="96">
        <v>1.1826000000000001</v>
      </c>
      <c r="S21" s="96">
        <v>1.3176000000000001</v>
      </c>
      <c r="T21" s="97">
        <v>1.1698</v>
      </c>
      <c r="U21" s="97">
        <v>0.93559999999999999</v>
      </c>
      <c r="V21" s="97">
        <v>1.1751</v>
      </c>
      <c r="W21" s="97">
        <v>1.3030999999999999</v>
      </c>
      <c r="X21" s="98">
        <v>1.1055999999999999</v>
      </c>
      <c r="Y21" s="98">
        <v>0.83099999999999996</v>
      </c>
      <c r="Z21" s="98">
        <v>1.1131</v>
      </c>
      <c r="AA21" s="98">
        <v>1.2708999999999999</v>
      </c>
      <c r="AB21" s="99">
        <f t="shared" si="3"/>
        <v>1.1769000000000001</v>
      </c>
      <c r="AC21" s="100">
        <f t="shared" si="4"/>
        <v>1.1055999999999999</v>
      </c>
      <c r="AD21" s="100">
        <f t="shared" si="5"/>
        <v>1.1698</v>
      </c>
      <c r="AE21" s="101">
        <f t="shared" si="6"/>
        <v>1.0989301384994477</v>
      </c>
      <c r="AF21" s="102">
        <f t="shared" si="7"/>
        <v>0.93289999999999995</v>
      </c>
      <c r="AG21" s="103">
        <f t="shared" si="8"/>
        <v>0.83099999999999996</v>
      </c>
      <c r="AH21" s="103">
        <f t="shared" si="9"/>
        <v>0.93559999999999999</v>
      </c>
      <c r="AI21" s="101">
        <f t="shared" si="10"/>
        <v>0.83340508093043197</v>
      </c>
      <c r="AJ21" s="102">
        <f t="shared" si="11"/>
        <v>1.1826000000000001</v>
      </c>
      <c r="AK21" s="103">
        <f t="shared" si="12"/>
        <v>1.1131</v>
      </c>
      <c r="AL21" s="103">
        <f t="shared" si="13"/>
        <v>1.1751</v>
      </c>
      <c r="AM21" s="101">
        <f t="shared" si="14"/>
        <v>1.1060407661085743</v>
      </c>
      <c r="AN21" s="102">
        <f t="shared" si="15"/>
        <v>1.3176000000000001</v>
      </c>
      <c r="AO21" s="103">
        <f t="shared" si="16"/>
        <v>1.2708999999999999</v>
      </c>
      <c r="AP21" s="103">
        <f t="shared" si="17"/>
        <v>1.3030999999999999</v>
      </c>
      <c r="AQ21" s="101">
        <f t="shared" si="18"/>
        <v>1.2569139268366725</v>
      </c>
      <c r="AR21" s="86" t="s">
        <v>1</v>
      </c>
      <c r="AS21" s="86" t="s">
        <v>2</v>
      </c>
    </row>
    <row r="22" spans="1:46" s="104" customFormat="1" ht="12.75" customHeight="1" x14ac:dyDescent="0.25">
      <c r="A22" s="80">
        <v>17</v>
      </c>
      <c r="B22" s="184" t="s">
        <v>106</v>
      </c>
      <c r="C22" s="82" t="s">
        <v>67</v>
      </c>
      <c r="D22" s="83" t="s">
        <v>56</v>
      </c>
      <c r="E22" s="84">
        <v>14391</v>
      </c>
      <c r="F22" s="81" t="s">
        <v>107</v>
      </c>
      <c r="G22" s="85" t="s">
        <v>108</v>
      </c>
      <c r="H22" s="80" t="s">
        <v>2</v>
      </c>
      <c r="I22" s="135" t="s">
        <v>2</v>
      </c>
      <c r="J22" s="142" t="str">
        <f t="shared" si="0"/>
        <v>18:10</v>
      </c>
      <c r="K22" s="167">
        <v>0.80158564814814814</v>
      </c>
      <c r="L22" s="90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0.76629999999999998</v>
      </c>
      <c r="M22" s="91">
        <f t="shared" si="1"/>
        <v>3.4208554398148079E-2</v>
      </c>
      <c r="N22" s="92">
        <f t="shared" si="2"/>
        <v>0.65384615384615385</v>
      </c>
      <c r="O22" s="93">
        <v>47312108</v>
      </c>
      <c r="P22" s="94">
        <v>1.0976999999999999</v>
      </c>
      <c r="Q22" s="106">
        <v>0.84840000000000004</v>
      </c>
      <c r="R22" s="96">
        <v>1.1059000000000001</v>
      </c>
      <c r="S22" s="169">
        <v>1.2341</v>
      </c>
      <c r="T22" s="97">
        <v>1.0766</v>
      </c>
      <c r="U22" s="97">
        <v>0.85040000000000004</v>
      </c>
      <c r="V22" s="97">
        <v>1.085</v>
      </c>
      <c r="W22" s="97">
        <v>1.1913</v>
      </c>
      <c r="X22" s="98">
        <v>1.0336000000000001</v>
      </c>
      <c r="Y22" s="98">
        <v>0.76629999999999998</v>
      </c>
      <c r="Z22" s="98">
        <v>1.0416000000000001</v>
      </c>
      <c r="AA22" s="98">
        <v>1.1931</v>
      </c>
      <c r="AB22" s="99">
        <f t="shared" si="3"/>
        <v>1.0976999999999999</v>
      </c>
      <c r="AC22" s="100">
        <f t="shared" si="4"/>
        <v>1.0336000000000001</v>
      </c>
      <c r="AD22" s="100">
        <f t="shared" si="5"/>
        <v>1.0766</v>
      </c>
      <c r="AE22" s="101">
        <f t="shared" si="6"/>
        <v>1.0137321308189853</v>
      </c>
      <c r="AF22" s="102">
        <f t="shared" si="7"/>
        <v>0.84840000000000004</v>
      </c>
      <c r="AG22" s="103">
        <f t="shared" si="8"/>
        <v>0.76629999999999998</v>
      </c>
      <c r="AH22" s="103">
        <f t="shared" si="9"/>
        <v>0.85040000000000004</v>
      </c>
      <c r="AI22" s="101">
        <f t="shared" si="10"/>
        <v>0.76810645921735032</v>
      </c>
      <c r="AJ22" s="102">
        <f t="shared" si="11"/>
        <v>1.1059000000000001</v>
      </c>
      <c r="AK22" s="103">
        <f t="shared" si="12"/>
        <v>1.0416000000000001</v>
      </c>
      <c r="AL22" s="103">
        <f t="shared" si="13"/>
        <v>1.085</v>
      </c>
      <c r="AM22" s="101">
        <f t="shared" si="14"/>
        <v>1.0219151822045394</v>
      </c>
      <c r="AN22" s="102">
        <f t="shared" si="15"/>
        <v>1.2341</v>
      </c>
      <c r="AO22" s="103">
        <f t="shared" si="16"/>
        <v>1.1931</v>
      </c>
      <c r="AP22" s="103">
        <f t="shared" si="17"/>
        <v>1.1913</v>
      </c>
      <c r="AQ22" s="101">
        <f t="shared" si="18"/>
        <v>1.1517219269102992</v>
      </c>
      <c r="AR22" s="80" t="s">
        <v>1</v>
      </c>
      <c r="AS22" s="80" t="s">
        <v>2</v>
      </c>
    </row>
    <row r="23" spans="1:46" s="104" customFormat="1" ht="13.9" customHeight="1" x14ac:dyDescent="0.2">
      <c r="A23" s="80">
        <v>18</v>
      </c>
      <c r="B23" s="81" t="s">
        <v>109</v>
      </c>
      <c r="C23" s="82" t="s">
        <v>67</v>
      </c>
      <c r="D23" s="83" t="s">
        <v>56</v>
      </c>
      <c r="E23" s="84">
        <v>475</v>
      </c>
      <c r="F23" s="81" t="s">
        <v>74</v>
      </c>
      <c r="G23" s="141" t="s">
        <v>110</v>
      </c>
      <c r="H23" s="86" t="s">
        <v>1</v>
      </c>
      <c r="I23" s="154" t="s">
        <v>2</v>
      </c>
      <c r="J23" s="88" t="str">
        <f t="shared" si="0"/>
        <v>18:00</v>
      </c>
      <c r="K23" s="89">
        <v>0.79958333333333342</v>
      </c>
      <c r="L23" s="90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0.69231620035485186</v>
      </c>
      <c r="M23" s="91">
        <f t="shared" si="1"/>
        <v>3.4327344934261469E-2</v>
      </c>
      <c r="N23" s="143">
        <f t="shared" si="2"/>
        <v>0.69230769230769229</v>
      </c>
      <c r="O23" s="186">
        <v>99691928</v>
      </c>
      <c r="P23" s="105">
        <v>0.92959999999999998</v>
      </c>
      <c r="Q23" s="107">
        <v>0.73270000000000002</v>
      </c>
      <c r="R23" s="107">
        <v>0.93579999999999997</v>
      </c>
      <c r="S23" s="108">
        <v>1.0354000000000001</v>
      </c>
      <c r="T23" s="109">
        <v>0.91259999999999997</v>
      </c>
      <c r="U23" s="109">
        <v>0.73880000000000001</v>
      </c>
      <c r="V23" s="109">
        <v>0.91930000000000001</v>
      </c>
      <c r="W23" s="109">
        <v>0.99660000000000004</v>
      </c>
      <c r="X23" s="110">
        <v>0.89370000000000005</v>
      </c>
      <c r="Y23" s="110">
        <v>0.68659999999999999</v>
      </c>
      <c r="Z23" s="110">
        <v>0.90069999999999995</v>
      </c>
      <c r="AA23" s="110">
        <v>1.0069999999999999</v>
      </c>
      <c r="AB23" s="99">
        <f t="shared" si="3"/>
        <v>0.92959999999999998</v>
      </c>
      <c r="AC23" s="100">
        <f t="shared" si="4"/>
        <v>0.89370000000000005</v>
      </c>
      <c r="AD23" s="100">
        <f t="shared" si="5"/>
        <v>0.91259999999999997</v>
      </c>
      <c r="AE23" s="101">
        <f t="shared" si="6"/>
        <v>0.87735651893287436</v>
      </c>
      <c r="AF23" s="102">
        <f t="shared" si="7"/>
        <v>0.73270000000000002</v>
      </c>
      <c r="AG23" s="103">
        <f t="shared" si="8"/>
        <v>0.68659999999999999</v>
      </c>
      <c r="AH23" s="103">
        <f t="shared" si="9"/>
        <v>0.73880000000000001</v>
      </c>
      <c r="AI23" s="101">
        <f t="shared" si="10"/>
        <v>0.69231620035485186</v>
      </c>
      <c r="AJ23" s="102">
        <f t="shared" si="11"/>
        <v>0.93579999999999997</v>
      </c>
      <c r="AK23" s="103">
        <f t="shared" si="12"/>
        <v>0.90069999999999995</v>
      </c>
      <c r="AL23" s="103">
        <f t="shared" si="13"/>
        <v>0.91930000000000001</v>
      </c>
      <c r="AM23" s="101">
        <f t="shared" si="14"/>
        <v>0.88481888223979477</v>
      </c>
      <c r="AN23" s="102">
        <f t="shared" si="15"/>
        <v>1.0354000000000001</v>
      </c>
      <c r="AO23" s="103">
        <f t="shared" si="16"/>
        <v>1.0069999999999999</v>
      </c>
      <c r="AP23" s="103">
        <f t="shared" si="17"/>
        <v>0.99660000000000004</v>
      </c>
      <c r="AQ23" s="101">
        <f t="shared" si="18"/>
        <v>0.96926424570214398</v>
      </c>
      <c r="AR23" s="86" t="s">
        <v>2</v>
      </c>
      <c r="AS23" s="86" t="s">
        <v>2</v>
      </c>
    </row>
    <row r="24" spans="1:46" s="104" customFormat="1" ht="12.75" customHeight="1" x14ac:dyDescent="0.2">
      <c r="A24" s="80">
        <v>19</v>
      </c>
      <c r="B24" s="81" t="s">
        <v>111</v>
      </c>
      <c r="C24" s="82" t="s">
        <v>60</v>
      </c>
      <c r="D24" s="83" t="s">
        <v>56</v>
      </c>
      <c r="E24" s="84">
        <v>14784</v>
      </c>
      <c r="F24" s="131" t="s">
        <v>112</v>
      </c>
      <c r="G24" s="187" t="s">
        <v>113</v>
      </c>
      <c r="H24" s="86" t="s">
        <v>2</v>
      </c>
      <c r="I24" s="154" t="s">
        <v>1</v>
      </c>
      <c r="J24" s="142" t="str">
        <f t="shared" si="0"/>
        <v>18:10</v>
      </c>
      <c r="K24" s="89">
        <v>0.79976851851851849</v>
      </c>
      <c r="L24" s="90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0.81289999999999996</v>
      </c>
      <c r="M24" s="91">
        <f t="shared" si="1"/>
        <v>3.4811689814814722E-2</v>
      </c>
      <c r="N24" s="143">
        <f t="shared" si="2"/>
        <v>0.73076923076923073</v>
      </c>
      <c r="O24" s="93">
        <v>92057626</v>
      </c>
      <c r="P24" s="94">
        <v>1.032</v>
      </c>
      <c r="Q24" s="107">
        <v>0.81289999999999996</v>
      </c>
      <c r="R24" s="96">
        <v>1.0387</v>
      </c>
      <c r="S24" s="96">
        <v>1.1514</v>
      </c>
      <c r="T24" s="97">
        <v>1.014</v>
      </c>
      <c r="U24" s="97">
        <v>0.82120000000000004</v>
      </c>
      <c r="V24" s="97">
        <v>1.0212000000000001</v>
      </c>
      <c r="W24" s="97">
        <v>1.1081000000000001</v>
      </c>
      <c r="X24" s="98">
        <v>0.97340000000000004</v>
      </c>
      <c r="Y24" s="98">
        <v>0.73409999999999997</v>
      </c>
      <c r="Z24" s="98">
        <v>0.9798</v>
      </c>
      <c r="AA24" s="98">
        <v>1.1165</v>
      </c>
      <c r="AB24" s="99">
        <f t="shared" si="3"/>
        <v>1.032</v>
      </c>
      <c r="AC24" s="100">
        <f t="shared" si="4"/>
        <v>0.97340000000000004</v>
      </c>
      <c r="AD24" s="100">
        <f t="shared" si="5"/>
        <v>1.014</v>
      </c>
      <c r="AE24" s="101">
        <f t="shared" si="6"/>
        <v>0.95642209302325587</v>
      </c>
      <c r="AF24" s="102">
        <f t="shared" si="7"/>
        <v>0.81289999999999996</v>
      </c>
      <c r="AG24" s="103">
        <f t="shared" si="8"/>
        <v>0.73409999999999997</v>
      </c>
      <c r="AH24" s="103">
        <f t="shared" si="9"/>
        <v>0.82120000000000004</v>
      </c>
      <c r="AI24" s="101">
        <f t="shared" si="10"/>
        <v>0.74159542379136434</v>
      </c>
      <c r="AJ24" s="102">
        <f t="shared" si="11"/>
        <v>1.0387</v>
      </c>
      <c r="AK24" s="103">
        <f t="shared" si="12"/>
        <v>0.9798</v>
      </c>
      <c r="AL24" s="103">
        <f t="shared" si="13"/>
        <v>1.0212000000000001</v>
      </c>
      <c r="AM24" s="101">
        <f t="shared" si="14"/>
        <v>0.96329234620198334</v>
      </c>
      <c r="AN24" s="102">
        <f t="shared" si="15"/>
        <v>1.1514</v>
      </c>
      <c r="AO24" s="103">
        <f t="shared" si="16"/>
        <v>1.1165</v>
      </c>
      <c r="AP24" s="103">
        <f t="shared" si="17"/>
        <v>1.1081000000000001</v>
      </c>
      <c r="AQ24" s="101">
        <f t="shared" si="18"/>
        <v>1.0745124630884142</v>
      </c>
      <c r="AR24" s="80" t="s">
        <v>2</v>
      </c>
      <c r="AS24" s="80" t="s">
        <v>1</v>
      </c>
    </row>
    <row r="25" spans="1:46" s="104" customFormat="1" ht="12.75" customHeight="1" x14ac:dyDescent="0.25">
      <c r="A25" s="80">
        <v>20</v>
      </c>
      <c r="B25" s="81" t="s">
        <v>114</v>
      </c>
      <c r="C25" s="82" t="s">
        <v>67</v>
      </c>
      <c r="D25" s="83" t="s">
        <v>56</v>
      </c>
      <c r="E25" s="188">
        <v>10044</v>
      </c>
      <c r="F25" s="131" t="s">
        <v>115</v>
      </c>
      <c r="G25" s="189" t="s">
        <v>116</v>
      </c>
      <c r="H25" s="80" t="s">
        <v>2</v>
      </c>
      <c r="I25" s="135" t="s">
        <v>2</v>
      </c>
      <c r="J25" s="142" t="str">
        <f t="shared" si="0"/>
        <v>18:10</v>
      </c>
      <c r="K25" s="89">
        <v>0.80155092592592592</v>
      </c>
      <c r="L25" s="90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0.78069999999999995</v>
      </c>
      <c r="M25" s="91">
        <f t="shared" si="1"/>
        <v>3.4824280092592516E-2</v>
      </c>
      <c r="N25" s="92">
        <f t="shared" si="2"/>
        <v>0.76923076923076927</v>
      </c>
      <c r="O25" s="93">
        <v>93200166</v>
      </c>
      <c r="P25" s="94">
        <v>1.0645</v>
      </c>
      <c r="Q25" s="95">
        <v>0.84040000000000004</v>
      </c>
      <c r="R25" s="96">
        <v>1.0724</v>
      </c>
      <c r="S25" s="96">
        <v>1.1798999999999999</v>
      </c>
      <c r="T25" s="97">
        <v>1.0587</v>
      </c>
      <c r="U25" s="97">
        <v>0.83950000000000002</v>
      </c>
      <c r="V25" s="97">
        <v>1.0668</v>
      </c>
      <c r="W25" s="97">
        <v>1.1689000000000001</v>
      </c>
      <c r="X25" s="98">
        <v>1.0197000000000001</v>
      </c>
      <c r="Y25" s="98">
        <v>0.78069999999999995</v>
      </c>
      <c r="Z25" s="98">
        <v>1.0275000000000001</v>
      </c>
      <c r="AA25" s="98">
        <v>1.1518999999999999</v>
      </c>
      <c r="AB25" s="99">
        <f t="shared" si="3"/>
        <v>1.0645</v>
      </c>
      <c r="AC25" s="100">
        <f t="shared" si="4"/>
        <v>1.0197000000000001</v>
      </c>
      <c r="AD25" s="100">
        <f t="shared" si="5"/>
        <v>1.0587</v>
      </c>
      <c r="AE25" s="101">
        <f t="shared" si="6"/>
        <v>1.0141440958196337</v>
      </c>
      <c r="AF25" s="102">
        <f t="shared" si="7"/>
        <v>0.84040000000000004</v>
      </c>
      <c r="AG25" s="103">
        <f t="shared" si="8"/>
        <v>0.78069999999999995</v>
      </c>
      <c r="AH25" s="103">
        <f t="shared" si="9"/>
        <v>0.83950000000000002</v>
      </c>
      <c r="AI25" s="101">
        <f t="shared" si="10"/>
        <v>0.77986393384102803</v>
      </c>
      <c r="AJ25" s="102">
        <f t="shared" si="11"/>
        <v>1.0724</v>
      </c>
      <c r="AK25" s="103">
        <f t="shared" si="12"/>
        <v>1.0275000000000001</v>
      </c>
      <c r="AL25" s="103">
        <f t="shared" si="13"/>
        <v>1.0668</v>
      </c>
      <c r="AM25" s="101">
        <f t="shared" si="14"/>
        <v>1.0221344647519583</v>
      </c>
      <c r="AN25" s="102">
        <f t="shared" si="15"/>
        <v>1.1798999999999999</v>
      </c>
      <c r="AO25" s="103">
        <f t="shared" si="16"/>
        <v>1.1518999999999999</v>
      </c>
      <c r="AP25" s="103">
        <f t="shared" si="17"/>
        <v>1.1689000000000001</v>
      </c>
      <c r="AQ25" s="101">
        <f t="shared" si="18"/>
        <v>1.1411610390711078</v>
      </c>
      <c r="AR25" s="80" t="s">
        <v>2</v>
      </c>
      <c r="AS25" s="80" t="s">
        <v>1</v>
      </c>
    </row>
    <row r="26" spans="1:46" s="104" customFormat="1" ht="12.75" customHeight="1" x14ac:dyDescent="0.25">
      <c r="A26" s="80">
        <v>21</v>
      </c>
      <c r="B26" s="81" t="s">
        <v>117</v>
      </c>
      <c r="C26" s="82" t="s">
        <v>67</v>
      </c>
      <c r="D26" s="83" t="s">
        <v>56</v>
      </c>
      <c r="E26" s="84">
        <v>11733</v>
      </c>
      <c r="F26" s="81" t="s">
        <v>118</v>
      </c>
      <c r="G26" s="85" t="s">
        <v>119</v>
      </c>
      <c r="H26" s="80" t="s">
        <v>2</v>
      </c>
      <c r="I26" s="135" t="s">
        <v>1</v>
      </c>
      <c r="J26" s="142" t="str">
        <f t="shared" si="0"/>
        <v>18:10</v>
      </c>
      <c r="K26" s="89">
        <v>0.7978587962962963</v>
      </c>
      <c r="L26" s="90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0.85619999999999996</v>
      </c>
      <c r="M26" s="91">
        <f t="shared" si="1"/>
        <v>3.5030868055555484E-2</v>
      </c>
      <c r="N26" s="143">
        <f t="shared" si="2"/>
        <v>0.80769230769230771</v>
      </c>
      <c r="O26" s="184">
        <v>45065008</v>
      </c>
      <c r="P26" s="190">
        <v>1.1020000000000001</v>
      </c>
      <c r="Q26" s="107">
        <v>0.85619999999999996</v>
      </c>
      <c r="R26" s="191">
        <v>1.1097999999999999</v>
      </c>
      <c r="S26" s="191">
        <v>1.2361</v>
      </c>
      <c r="T26" s="192">
        <v>1.0844</v>
      </c>
      <c r="U26" s="97">
        <v>0.85840000000000005</v>
      </c>
      <c r="V26" s="97">
        <v>1.0922000000000001</v>
      </c>
      <c r="W26" s="97">
        <v>1.2009000000000001</v>
      </c>
      <c r="X26" s="98">
        <v>1.0583</v>
      </c>
      <c r="Y26" s="98">
        <v>0.8004</v>
      </c>
      <c r="Z26" s="98">
        <v>1.0659000000000001</v>
      </c>
      <c r="AA26" s="98">
        <v>1.2082999999999999</v>
      </c>
      <c r="AB26" s="99">
        <f t="shared" si="3"/>
        <v>1.1020000000000001</v>
      </c>
      <c r="AC26" s="100">
        <f t="shared" si="4"/>
        <v>1.0583</v>
      </c>
      <c r="AD26" s="100">
        <f t="shared" si="5"/>
        <v>1.0844</v>
      </c>
      <c r="AE26" s="101">
        <f t="shared" si="6"/>
        <v>1.0413979310344827</v>
      </c>
      <c r="AF26" s="102">
        <f t="shared" si="7"/>
        <v>0.85619999999999996</v>
      </c>
      <c r="AG26" s="103">
        <f t="shared" si="8"/>
        <v>0.8004</v>
      </c>
      <c r="AH26" s="103">
        <f t="shared" si="9"/>
        <v>0.85840000000000005</v>
      </c>
      <c r="AI26" s="101">
        <f t="shared" si="10"/>
        <v>0.80245662228451298</v>
      </c>
      <c r="AJ26" s="102">
        <f t="shared" si="11"/>
        <v>1.1097999999999999</v>
      </c>
      <c r="AK26" s="103">
        <f t="shared" si="12"/>
        <v>1.0659000000000001</v>
      </c>
      <c r="AL26" s="103">
        <f t="shared" si="13"/>
        <v>1.0922000000000001</v>
      </c>
      <c r="AM26" s="101">
        <f t="shared" si="14"/>
        <v>1.0489961975130657</v>
      </c>
      <c r="AN26" s="102">
        <f t="shared" si="15"/>
        <v>1.2361</v>
      </c>
      <c r="AO26" s="103">
        <f t="shared" si="16"/>
        <v>1.2082999999999999</v>
      </c>
      <c r="AP26" s="103">
        <f t="shared" si="17"/>
        <v>1.2009000000000001</v>
      </c>
      <c r="AQ26" s="101">
        <f t="shared" si="18"/>
        <v>1.1738916511609094</v>
      </c>
      <c r="AR26" s="80" t="s">
        <v>2</v>
      </c>
      <c r="AS26" s="80" t="s">
        <v>1</v>
      </c>
    </row>
    <row r="27" spans="1:46" s="104" customFormat="1" ht="12.75" customHeight="1" x14ac:dyDescent="0.2">
      <c r="A27" s="80">
        <v>22</v>
      </c>
      <c r="B27" s="81" t="s">
        <v>120</v>
      </c>
      <c r="C27" s="82" t="s">
        <v>60</v>
      </c>
      <c r="D27" s="83" t="s">
        <v>56</v>
      </c>
      <c r="E27" s="84">
        <v>15953</v>
      </c>
      <c r="F27" s="131" t="s">
        <v>121</v>
      </c>
      <c r="G27" s="82" t="s">
        <v>122</v>
      </c>
      <c r="H27" s="86" t="s">
        <v>2</v>
      </c>
      <c r="I27" s="154" t="s">
        <v>2</v>
      </c>
      <c r="J27" s="88" t="str">
        <f t="shared" si="0"/>
        <v>18:00</v>
      </c>
      <c r="K27" s="89">
        <v>0.80017361111111107</v>
      </c>
      <c r="L27" s="90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0.71730000000000005</v>
      </c>
      <c r="M27" s="91">
        <f t="shared" si="1"/>
        <v>3.5989531249999977E-2</v>
      </c>
      <c r="N27" s="143">
        <f t="shared" si="2"/>
        <v>0.84615384615384615</v>
      </c>
      <c r="O27" s="93">
        <v>93087082</v>
      </c>
      <c r="P27" s="94">
        <v>0.9617</v>
      </c>
      <c r="Q27" s="107">
        <v>0.73280000000000001</v>
      </c>
      <c r="R27" s="96">
        <v>0.96809999999999996</v>
      </c>
      <c r="S27" s="96">
        <v>1.1104000000000001</v>
      </c>
      <c r="T27" s="97">
        <v>0.94910000000000005</v>
      </c>
      <c r="U27" s="97">
        <v>0.72250000000000003</v>
      </c>
      <c r="V27" s="97">
        <v>0.9556</v>
      </c>
      <c r="W27" s="97">
        <v>1.0790999999999999</v>
      </c>
      <c r="X27" s="98">
        <v>0.9617</v>
      </c>
      <c r="Y27" s="98">
        <v>0.71730000000000005</v>
      </c>
      <c r="Z27" s="98">
        <v>0.96809999999999996</v>
      </c>
      <c r="AA27" s="98">
        <v>1.1104000000000001</v>
      </c>
      <c r="AB27" s="99">
        <f t="shared" si="3"/>
        <v>0.9617</v>
      </c>
      <c r="AC27" s="100">
        <f t="shared" si="4"/>
        <v>0.9617</v>
      </c>
      <c r="AD27" s="100">
        <f t="shared" si="5"/>
        <v>0.94910000000000005</v>
      </c>
      <c r="AE27" s="101">
        <f t="shared" si="6"/>
        <v>0.94910000000000005</v>
      </c>
      <c r="AF27" s="102">
        <f t="shared" si="7"/>
        <v>0.73280000000000001</v>
      </c>
      <c r="AG27" s="103">
        <f t="shared" si="8"/>
        <v>0.71730000000000005</v>
      </c>
      <c r="AH27" s="103">
        <f t="shared" si="9"/>
        <v>0.72250000000000003</v>
      </c>
      <c r="AI27" s="101">
        <f t="shared" si="10"/>
        <v>0.70721786299126643</v>
      </c>
      <c r="AJ27" s="102">
        <f t="shared" si="11"/>
        <v>0.96809999999999996</v>
      </c>
      <c r="AK27" s="103">
        <f t="shared" si="12"/>
        <v>0.96809999999999996</v>
      </c>
      <c r="AL27" s="103">
        <f t="shared" si="13"/>
        <v>0.9556</v>
      </c>
      <c r="AM27" s="101">
        <f t="shared" si="14"/>
        <v>0.9556</v>
      </c>
      <c r="AN27" s="102">
        <f t="shared" si="15"/>
        <v>1.1104000000000001</v>
      </c>
      <c r="AO27" s="103">
        <f t="shared" si="16"/>
        <v>1.1104000000000001</v>
      </c>
      <c r="AP27" s="103">
        <f t="shared" si="17"/>
        <v>1.0790999999999999</v>
      </c>
      <c r="AQ27" s="101">
        <f t="shared" si="18"/>
        <v>1.0790999999999999</v>
      </c>
      <c r="AR27" s="80" t="s">
        <v>1</v>
      </c>
      <c r="AS27" s="80" t="s">
        <v>2</v>
      </c>
    </row>
    <row r="28" spans="1:46" s="104" customFormat="1" ht="12.75" customHeight="1" x14ac:dyDescent="0.2">
      <c r="A28" s="80">
        <v>23</v>
      </c>
      <c r="B28" s="81" t="s">
        <v>123</v>
      </c>
      <c r="C28" s="82" t="s">
        <v>67</v>
      </c>
      <c r="D28" s="83" t="s">
        <v>56</v>
      </c>
      <c r="E28" s="84">
        <v>10886</v>
      </c>
      <c r="F28" s="131" t="s">
        <v>124</v>
      </c>
      <c r="G28" s="82" t="s">
        <v>125</v>
      </c>
      <c r="H28" s="86" t="s">
        <v>2</v>
      </c>
      <c r="I28" s="154" t="s">
        <v>1</v>
      </c>
      <c r="J28" s="142" t="str">
        <f t="shared" si="0"/>
        <v>18:10</v>
      </c>
      <c r="K28" s="89">
        <v>0.80076388888888894</v>
      </c>
      <c r="L28" s="90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0.83</v>
      </c>
      <c r="M28" s="91">
        <f t="shared" si="1"/>
        <v>3.6370138888888862E-2</v>
      </c>
      <c r="N28" s="143">
        <f t="shared" si="2"/>
        <v>0.88461538461538458</v>
      </c>
      <c r="O28" s="93">
        <v>90590170</v>
      </c>
      <c r="P28" s="94">
        <v>1.0347999999999999</v>
      </c>
      <c r="Q28" s="107">
        <v>0.83</v>
      </c>
      <c r="R28" s="96">
        <v>1.0401</v>
      </c>
      <c r="S28" s="96">
        <v>1.1488</v>
      </c>
      <c r="T28" s="97">
        <v>1.0135000000000001</v>
      </c>
      <c r="U28" s="97">
        <v>0.83460000000000001</v>
      </c>
      <c r="V28" s="97">
        <v>1.0187999999999999</v>
      </c>
      <c r="W28" s="97">
        <v>1.1069</v>
      </c>
      <c r="X28" s="98">
        <v>0.97070000000000001</v>
      </c>
      <c r="Y28" s="98">
        <v>0.73550000000000004</v>
      </c>
      <c r="Z28" s="98">
        <v>0.97760000000000002</v>
      </c>
      <c r="AA28" s="98">
        <v>1.1074999999999999</v>
      </c>
      <c r="AB28" s="99">
        <f t="shared" si="3"/>
        <v>1.0347999999999999</v>
      </c>
      <c r="AC28" s="100">
        <f t="shared" si="4"/>
        <v>0.97070000000000001</v>
      </c>
      <c r="AD28" s="100">
        <f t="shared" si="5"/>
        <v>1.0135000000000001</v>
      </c>
      <c r="AE28" s="101">
        <f t="shared" si="6"/>
        <v>0.9507194143795904</v>
      </c>
      <c r="AF28" s="102">
        <f t="shared" si="7"/>
        <v>0.83</v>
      </c>
      <c r="AG28" s="103">
        <f t="shared" si="8"/>
        <v>0.73550000000000004</v>
      </c>
      <c r="AH28" s="103">
        <f t="shared" si="9"/>
        <v>0.83460000000000001</v>
      </c>
      <c r="AI28" s="101">
        <f t="shared" si="10"/>
        <v>0.73957626506024099</v>
      </c>
      <c r="AJ28" s="102">
        <f t="shared" si="11"/>
        <v>1.0401</v>
      </c>
      <c r="AK28" s="103">
        <f t="shared" si="12"/>
        <v>0.97760000000000002</v>
      </c>
      <c r="AL28" s="103">
        <f t="shared" si="13"/>
        <v>1.0187999999999999</v>
      </c>
      <c r="AM28" s="101">
        <f t="shared" si="14"/>
        <v>0.95757992500721079</v>
      </c>
      <c r="AN28" s="102">
        <f t="shared" si="15"/>
        <v>1.1488</v>
      </c>
      <c r="AO28" s="103">
        <f t="shared" si="16"/>
        <v>1.1074999999999999</v>
      </c>
      <c r="AP28" s="103">
        <f t="shared" si="17"/>
        <v>1.1069</v>
      </c>
      <c r="AQ28" s="101">
        <f t="shared" si="18"/>
        <v>1.0671063283426183</v>
      </c>
      <c r="AR28" s="80" t="s">
        <v>2</v>
      </c>
      <c r="AS28" s="80" t="s">
        <v>1</v>
      </c>
    </row>
    <row r="29" spans="1:46" s="104" customFormat="1" ht="12.75" customHeight="1" x14ac:dyDescent="0.2">
      <c r="A29" s="80">
        <v>24</v>
      </c>
      <c r="B29" s="81" t="s">
        <v>126</v>
      </c>
      <c r="C29" s="82" t="s">
        <v>60</v>
      </c>
      <c r="D29" s="83" t="s">
        <v>56</v>
      </c>
      <c r="E29" s="84">
        <v>405</v>
      </c>
      <c r="F29" s="81" t="s">
        <v>74</v>
      </c>
      <c r="G29" s="141" t="s">
        <v>127</v>
      </c>
      <c r="H29" s="86" t="s">
        <v>2</v>
      </c>
      <c r="I29" s="154" t="s">
        <v>2</v>
      </c>
      <c r="J29" s="88" t="str">
        <f t="shared" si="0"/>
        <v>18:00</v>
      </c>
      <c r="K29" s="193" t="s">
        <v>128</v>
      </c>
      <c r="L29" s="90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0.68659999999999999</v>
      </c>
      <c r="M29" s="91" t="s">
        <v>128</v>
      </c>
      <c r="N29" s="143">
        <f t="shared" si="2"/>
        <v>1</v>
      </c>
      <c r="O29" s="186">
        <v>93434558</v>
      </c>
      <c r="P29" s="105">
        <v>0.92969999999999997</v>
      </c>
      <c r="Q29" s="107">
        <v>0.73270000000000002</v>
      </c>
      <c r="R29" s="107">
        <v>0.93579999999999997</v>
      </c>
      <c r="S29" s="108">
        <v>1.0354000000000001</v>
      </c>
      <c r="T29" s="109">
        <v>0.91269999999999996</v>
      </c>
      <c r="U29" s="109">
        <v>0.73899999999999999</v>
      </c>
      <c r="V29" s="109">
        <v>0.9194</v>
      </c>
      <c r="W29" s="109">
        <v>0.99660000000000004</v>
      </c>
      <c r="X29" s="110">
        <v>0.89370000000000005</v>
      </c>
      <c r="Y29" s="110">
        <v>0.68659999999999999</v>
      </c>
      <c r="Z29" s="110">
        <v>0.90069999999999995</v>
      </c>
      <c r="AA29" s="110">
        <v>1.0068999999999999</v>
      </c>
      <c r="AB29" s="99">
        <f t="shared" si="3"/>
        <v>0.92969999999999997</v>
      </c>
      <c r="AC29" s="100">
        <f t="shared" si="4"/>
        <v>0.89370000000000005</v>
      </c>
      <c r="AD29" s="100">
        <f t="shared" si="5"/>
        <v>0.91269999999999996</v>
      </c>
      <c r="AE29" s="101">
        <f t="shared" si="6"/>
        <v>0.87735827686350443</v>
      </c>
      <c r="AF29" s="102">
        <f t="shared" si="7"/>
        <v>0.73270000000000002</v>
      </c>
      <c r="AG29" s="103">
        <f t="shared" si="8"/>
        <v>0.68659999999999999</v>
      </c>
      <c r="AH29" s="103">
        <f t="shared" si="9"/>
        <v>0.73899999999999999</v>
      </c>
      <c r="AI29" s="101">
        <f t="shared" si="10"/>
        <v>0.692503616759929</v>
      </c>
      <c r="AJ29" s="102">
        <f t="shared" si="11"/>
        <v>0.93579999999999997</v>
      </c>
      <c r="AK29" s="103">
        <f t="shared" si="12"/>
        <v>0.90069999999999995</v>
      </c>
      <c r="AL29" s="103">
        <f t="shared" si="13"/>
        <v>0.9194</v>
      </c>
      <c r="AM29" s="101">
        <f t="shared" si="14"/>
        <v>0.88491513143834155</v>
      </c>
      <c r="AN29" s="102">
        <f t="shared" si="15"/>
        <v>1.0354000000000001</v>
      </c>
      <c r="AO29" s="103">
        <f t="shared" si="16"/>
        <v>1.0068999999999999</v>
      </c>
      <c r="AP29" s="103">
        <f t="shared" si="17"/>
        <v>0.99660000000000004</v>
      </c>
      <c r="AQ29" s="101">
        <f t="shared" si="18"/>
        <v>0.96916799304616552</v>
      </c>
      <c r="AR29" s="86" t="s">
        <v>2</v>
      </c>
      <c r="AS29" s="86" t="s">
        <v>2</v>
      </c>
    </row>
    <row r="30" spans="1:46" s="79" customFormat="1" ht="12.75" customHeight="1" x14ac:dyDescent="0.2">
      <c r="A30" s="80">
        <v>24</v>
      </c>
      <c r="B30" s="194" t="s">
        <v>129</v>
      </c>
      <c r="C30" s="195" t="s">
        <v>60</v>
      </c>
      <c r="D30" s="196" t="s">
        <v>56</v>
      </c>
      <c r="E30" s="197">
        <v>914</v>
      </c>
      <c r="F30" s="194" t="s">
        <v>130</v>
      </c>
      <c r="G30" s="198" t="s">
        <v>131</v>
      </c>
      <c r="H30" s="199" t="s">
        <v>1</v>
      </c>
      <c r="I30" s="200" t="s">
        <v>2</v>
      </c>
      <c r="J30" s="88" t="str">
        <f t="shared" si="0"/>
        <v>18:00</v>
      </c>
      <c r="K30" s="201" t="s">
        <v>128</v>
      </c>
      <c r="L30" s="202">
        <f>IF($E$3="lite",IF(AND(H30="nei",I30="ja"),AF30,IF(AND(H30="nei",I30="nei"),AG30,IF(AND(H30="ja",I30="ja"),AH30,AI30))), IF($E$3="middels",IF(AND(H30="nei",I30="ja"),AJ30,IF(AND(H30="nei",I30="nei"),AK30,IF(AND(H30="ja",I30="ja"),AL30,AM30))), IF($E$3="mye",IF(AND(H30="nei",I30="ja"),AN30,IF(AND(H30="nei",I30="nei"),AO30,IF(AND(H30="ja",I30="ja"),AP30,AQ30))))))</f>
        <v>0.66909846638956583</v>
      </c>
      <c r="M30" s="119" t="s">
        <v>128</v>
      </c>
      <c r="N30" s="203">
        <f t="shared" si="2"/>
        <v>1</v>
      </c>
      <c r="O30" s="204">
        <v>48608170</v>
      </c>
      <c r="P30" s="205">
        <v>0.90469999999999995</v>
      </c>
      <c r="Q30" s="106">
        <v>0.69769999999999999</v>
      </c>
      <c r="R30" s="206">
        <v>0.91090000000000004</v>
      </c>
      <c r="S30" s="206">
        <v>1.0198</v>
      </c>
      <c r="T30" s="207">
        <v>0.89629999999999999</v>
      </c>
      <c r="U30" s="207">
        <v>0.7</v>
      </c>
      <c r="V30" s="207">
        <v>0.9032</v>
      </c>
      <c r="W30" s="207">
        <v>0.99819999999999998</v>
      </c>
      <c r="X30" s="208">
        <v>0.87839999999999996</v>
      </c>
      <c r="Y30" s="208">
        <v>0.66690000000000005</v>
      </c>
      <c r="Z30" s="208">
        <v>0.88439999999999996</v>
      </c>
      <c r="AA30" s="208">
        <v>1.0004999999999999</v>
      </c>
      <c r="AB30" s="126">
        <f t="shared" si="3"/>
        <v>0.90469999999999995</v>
      </c>
      <c r="AC30" s="127">
        <f t="shared" si="4"/>
        <v>0.87839999999999996</v>
      </c>
      <c r="AD30" s="127">
        <f t="shared" si="5"/>
        <v>0.89629999999999999</v>
      </c>
      <c r="AE30" s="128">
        <f t="shared" si="6"/>
        <v>0.87024419144467779</v>
      </c>
      <c r="AF30" s="129">
        <f t="shared" si="7"/>
        <v>0.69769999999999999</v>
      </c>
      <c r="AG30" s="130">
        <f t="shared" si="8"/>
        <v>0.66690000000000005</v>
      </c>
      <c r="AH30" s="130">
        <f t="shared" si="9"/>
        <v>0.7</v>
      </c>
      <c r="AI30" s="128">
        <f t="shared" si="10"/>
        <v>0.66909846638956583</v>
      </c>
      <c r="AJ30" s="129">
        <f t="shared" si="11"/>
        <v>0.91090000000000004</v>
      </c>
      <c r="AK30" s="130">
        <f t="shared" si="12"/>
        <v>0.88439999999999996</v>
      </c>
      <c r="AL30" s="130">
        <f t="shared" si="13"/>
        <v>0.9032</v>
      </c>
      <c r="AM30" s="128">
        <f t="shared" si="14"/>
        <v>0.87692400922164893</v>
      </c>
      <c r="AN30" s="129">
        <f t="shared" si="15"/>
        <v>1.0198</v>
      </c>
      <c r="AO30" s="130">
        <f t="shared" si="16"/>
        <v>1.0004999999999999</v>
      </c>
      <c r="AP30" s="130">
        <f t="shared" si="17"/>
        <v>0.99819999999999998</v>
      </c>
      <c r="AQ30" s="128">
        <f t="shared" si="18"/>
        <v>0.97930878603647764</v>
      </c>
      <c r="AR30" s="199" t="s">
        <v>1</v>
      </c>
      <c r="AS30" s="199" t="s">
        <v>2</v>
      </c>
    </row>
    <row r="31" spans="1:46" s="79" customFormat="1" ht="12.75" customHeight="1" x14ac:dyDescent="0.2">
      <c r="A31" s="80">
        <v>24</v>
      </c>
      <c r="B31" s="209" t="s">
        <v>132</v>
      </c>
      <c r="C31" s="145" t="s">
        <v>67</v>
      </c>
      <c r="D31" s="146" t="s">
        <v>56</v>
      </c>
      <c r="E31" s="147">
        <v>11722</v>
      </c>
      <c r="F31" s="144" t="s">
        <v>133</v>
      </c>
      <c r="G31" s="164" t="s">
        <v>134</v>
      </c>
      <c r="H31" s="165" t="s">
        <v>1</v>
      </c>
      <c r="I31" s="166" t="s">
        <v>2</v>
      </c>
      <c r="J31" s="142" t="str">
        <f t="shared" si="0"/>
        <v>18:10</v>
      </c>
      <c r="K31" s="201" t="s">
        <v>128</v>
      </c>
      <c r="L31" s="210">
        <f>IF($E$3="lite",IF(AND(H31="nei",I31="ja"),AF31,IF(AND(H31="nei",I31="nei"),AG31,IF(AND(H31="ja",I31="ja"),AH31,AI31))), IF($E$3="middels",IF(AND(H31="nei",I31="ja"),AJ31,IF(AND(H31="nei",I31="nei"),AK31,IF(AND(H31="ja",I31="ja"),AL31,AM31))), IF($E$3="mye",IF(AND(H31="nei",I31="ja"),AN31,IF(AND(H31="nei",I31="nei"),AO31,IF(AND(H31="ja",I31="ja"),AP31,AQ31))))))</f>
        <v>0.74787915702277996</v>
      </c>
      <c r="M31" s="91" t="s">
        <v>128</v>
      </c>
      <c r="N31" s="92">
        <f t="shared" si="2"/>
        <v>1</v>
      </c>
      <c r="O31" s="168">
        <v>91357690</v>
      </c>
      <c r="P31" s="211">
        <v>1.0381</v>
      </c>
      <c r="Q31" s="106">
        <v>0.82089999999999996</v>
      </c>
      <c r="R31" s="212">
        <v>1.0467</v>
      </c>
      <c r="S31" s="212">
        <v>1.147</v>
      </c>
      <c r="T31" s="213">
        <v>1.0278</v>
      </c>
      <c r="U31" s="214">
        <v>0.82</v>
      </c>
      <c r="V31" s="214">
        <v>1.0365</v>
      </c>
      <c r="W31" s="214">
        <v>1.1274999999999999</v>
      </c>
      <c r="X31" s="215">
        <v>0.98680000000000001</v>
      </c>
      <c r="Y31" s="215">
        <v>0.74870000000000003</v>
      </c>
      <c r="Z31" s="215">
        <v>0.99460000000000004</v>
      </c>
      <c r="AA31" s="215">
        <v>1.1207</v>
      </c>
      <c r="AB31" s="99">
        <f t="shared" si="3"/>
        <v>1.0381</v>
      </c>
      <c r="AC31" s="100">
        <f t="shared" si="4"/>
        <v>0.98680000000000001</v>
      </c>
      <c r="AD31" s="100">
        <f t="shared" si="5"/>
        <v>1.0278</v>
      </c>
      <c r="AE31" s="101">
        <f t="shared" si="6"/>
        <v>0.97700899720643486</v>
      </c>
      <c r="AF31" s="102">
        <f t="shared" si="7"/>
        <v>0.82089999999999996</v>
      </c>
      <c r="AG31" s="103">
        <f t="shared" si="8"/>
        <v>0.74870000000000003</v>
      </c>
      <c r="AH31" s="103">
        <f t="shared" si="9"/>
        <v>0.82</v>
      </c>
      <c r="AI31" s="101">
        <f t="shared" si="10"/>
        <v>0.74787915702277996</v>
      </c>
      <c r="AJ31" s="102">
        <f t="shared" si="11"/>
        <v>1.0467</v>
      </c>
      <c r="AK31" s="103">
        <f t="shared" si="12"/>
        <v>0.99460000000000004</v>
      </c>
      <c r="AL31" s="103">
        <f t="shared" si="13"/>
        <v>1.0365</v>
      </c>
      <c r="AM31" s="101">
        <f t="shared" si="14"/>
        <v>0.98490770994554322</v>
      </c>
      <c r="AN31" s="102">
        <f t="shared" si="15"/>
        <v>1.147</v>
      </c>
      <c r="AO31" s="103">
        <f t="shared" si="16"/>
        <v>1.1207</v>
      </c>
      <c r="AP31" s="103">
        <f t="shared" si="17"/>
        <v>1.1274999999999999</v>
      </c>
      <c r="AQ31" s="101">
        <f t="shared" si="18"/>
        <v>1.1016471229293809</v>
      </c>
      <c r="AR31" s="149" t="s">
        <v>2</v>
      </c>
      <c r="AS31" s="149" t="s">
        <v>2</v>
      </c>
    </row>
    <row r="32" spans="1:46" s="216" customFormat="1" ht="12.75" customHeight="1" x14ac:dyDescent="0.2">
      <c r="A32" s="10"/>
      <c r="B32" s="17"/>
      <c r="C32" s="10"/>
      <c r="D32" s="9"/>
      <c r="E32" s="10"/>
      <c r="F32" s="17"/>
      <c r="G32" s="17"/>
      <c r="H32" s="9"/>
      <c r="I32" s="9"/>
      <c r="J32" s="10"/>
      <c r="K32" s="9"/>
      <c r="L32" s="1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T32"/>
    </row>
    <row r="33" spans="1:46" s="216" customFormat="1" ht="12.75" customHeight="1" x14ac:dyDescent="0.2">
      <c r="A33" s="10"/>
      <c r="B33" s="17"/>
      <c r="C33" s="10"/>
      <c r="D33" s="9"/>
      <c r="E33" s="10"/>
      <c r="F33" s="17"/>
      <c r="G33" s="17"/>
      <c r="H33" s="9"/>
      <c r="I33" s="9"/>
      <c r="J33" s="10"/>
      <c r="K33" s="9"/>
      <c r="L33" s="1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T33"/>
    </row>
    <row r="34" spans="1:46" s="216" customFormat="1" ht="12.75" customHeight="1" x14ac:dyDescent="0.2">
      <c r="A34" s="10"/>
      <c r="B34" s="17"/>
      <c r="C34" s="10"/>
      <c r="D34" s="9"/>
      <c r="E34" s="10"/>
      <c r="F34" s="17"/>
      <c r="G34" s="17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T34"/>
    </row>
    <row r="35" spans="1:46" s="216" customFormat="1" ht="12.75" customHeight="1" x14ac:dyDescent="0.2">
      <c r="A35" s="10"/>
      <c r="B35" s="17"/>
      <c r="C35" s="10"/>
      <c r="D35" s="9"/>
      <c r="E35" s="10"/>
      <c r="F35" s="17"/>
      <c r="G35" s="17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216" customFormat="1" ht="12.75" customHeight="1" x14ac:dyDescent="0.2">
      <c r="A36" s="10"/>
      <c r="B36" s="17"/>
      <c r="C36" s="10"/>
      <c r="D36" s="9"/>
      <c r="E36" s="10"/>
      <c r="F36" s="17"/>
      <c r="G36" s="17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216" customFormat="1" ht="12.75" customHeight="1" x14ac:dyDescent="0.2">
      <c r="A37" s="10"/>
      <c r="B37" s="17"/>
      <c r="C37" s="10"/>
      <c r="D37" s="9"/>
      <c r="E37" s="10"/>
      <c r="F37" s="17"/>
      <c r="G37" s="17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216" customFormat="1" ht="12.75" customHeight="1" x14ac:dyDescent="0.2">
      <c r="A38" s="10"/>
      <c r="B38" s="17"/>
      <c r="C38" s="10"/>
      <c r="D38" s="9"/>
      <c r="E38" s="10"/>
      <c r="F38" s="17"/>
      <c r="G38" s="17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216" customFormat="1" ht="12.75" customHeight="1" x14ac:dyDescent="0.2">
      <c r="A39" s="10"/>
      <c r="B39" s="17"/>
      <c r="C39" s="10"/>
      <c r="D39" s="9"/>
      <c r="E39" s="10"/>
      <c r="F39" s="17"/>
      <c r="G39" s="17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216" customFormat="1" ht="12.75" customHeight="1" x14ac:dyDescent="0.2">
      <c r="A40" s="10"/>
      <c r="B40" s="17"/>
      <c r="C40" s="10"/>
      <c r="D40" s="9"/>
      <c r="E40" s="10"/>
      <c r="F40" s="17"/>
      <c r="G40" s="17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216" customFormat="1" ht="12.75" customHeight="1" x14ac:dyDescent="0.2">
      <c r="A41" s="10"/>
      <c r="B41" s="17"/>
      <c r="C41" s="10"/>
      <c r="D41" s="9"/>
      <c r="E41" s="10"/>
      <c r="F41" s="17"/>
      <c r="G41" s="17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216" customFormat="1" ht="12.75" customHeight="1" x14ac:dyDescent="0.2">
      <c r="A42" s="10"/>
      <c r="B42" s="17"/>
      <c r="C42" s="10"/>
      <c r="D42" s="9"/>
      <c r="E42" s="10"/>
      <c r="F42" s="17"/>
      <c r="G42" s="17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216" customFormat="1" ht="12.75" customHeight="1" x14ac:dyDescent="0.2">
      <c r="A43" s="10"/>
      <c r="B43" s="17"/>
      <c r="C43" s="10"/>
      <c r="D43" s="9"/>
      <c r="E43" s="10"/>
      <c r="F43" s="17"/>
      <c r="G43" s="17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216" customFormat="1" ht="12.75" customHeight="1" x14ac:dyDescent="0.2">
      <c r="A44" s="10"/>
      <c r="B44" s="17"/>
      <c r="C44" s="10"/>
      <c r="D44" s="9"/>
      <c r="E44" s="10"/>
      <c r="F44" s="17"/>
      <c r="G44" s="17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216" customFormat="1" ht="12.75" customHeight="1" x14ac:dyDescent="0.2">
      <c r="A45" s="10"/>
      <c r="B45" s="17"/>
      <c r="C45" s="10"/>
      <c r="D45" s="9"/>
      <c r="E45" s="10"/>
      <c r="F45" s="17"/>
      <c r="G45" s="17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216" customFormat="1" ht="12.75" customHeight="1" x14ac:dyDescent="0.2">
      <c r="A46" s="10"/>
      <c r="B46" s="17"/>
      <c r="C46" s="10"/>
      <c r="D46" s="9"/>
      <c r="E46" s="10"/>
      <c r="F46" s="17"/>
      <c r="G46" s="17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216" customFormat="1" ht="12.75" customHeight="1" x14ac:dyDescent="0.2">
      <c r="A47" s="10"/>
      <c r="B47" s="17"/>
      <c r="C47" s="10"/>
      <c r="D47" s="9"/>
      <c r="E47" s="10"/>
      <c r="F47" s="17"/>
      <c r="G47" s="17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216" customFormat="1" ht="12.75" customHeight="1" x14ac:dyDescent="0.2">
      <c r="A48" s="10"/>
      <c r="B48" s="17"/>
      <c r="C48" s="10"/>
      <c r="D48" s="9"/>
      <c r="E48" s="10"/>
      <c r="F48" s="17"/>
      <c r="G48" s="17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216" customFormat="1" ht="12.75" customHeight="1" x14ac:dyDescent="0.2">
      <c r="A49" s="10"/>
      <c r="B49" s="17"/>
      <c r="C49" s="10"/>
      <c r="D49" s="9"/>
      <c r="E49" s="10"/>
      <c r="F49" s="17"/>
      <c r="G49" s="17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216" customFormat="1" ht="12.75" customHeight="1" x14ac:dyDescent="0.2">
      <c r="A50" s="10"/>
      <c r="B50" s="17"/>
      <c r="C50" s="10"/>
      <c r="D50" s="9"/>
      <c r="E50" s="10"/>
      <c r="F50" s="17"/>
      <c r="G50" s="17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216" customFormat="1" ht="12.75" customHeight="1" x14ac:dyDescent="0.2">
      <c r="A51" s="10"/>
      <c r="B51" s="17"/>
      <c r="C51" s="10"/>
      <c r="D51" s="9"/>
      <c r="E51" s="10"/>
      <c r="F51" s="17"/>
      <c r="G51" s="17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216" customFormat="1" ht="12.75" customHeight="1" x14ac:dyDescent="0.2">
      <c r="A52" s="10"/>
      <c r="B52" s="17"/>
      <c r="C52" s="10"/>
      <c r="D52" s="9"/>
      <c r="E52" s="10"/>
      <c r="F52" s="17"/>
      <c r="G52" s="17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216" customFormat="1" ht="12.75" customHeight="1" x14ac:dyDescent="0.2">
      <c r="A53" s="10"/>
      <c r="B53" s="17"/>
      <c r="C53" s="10"/>
      <c r="D53" s="9"/>
      <c r="E53" s="10"/>
      <c r="F53" s="17"/>
      <c r="G53" s="17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216" customFormat="1" ht="12.75" customHeight="1" x14ac:dyDescent="0.2">
      <c r="A54" s="10"/>
      <c r="B54" s="17"/>
      <c r="C54" s="10"/>
      <c r="D54" s="10"/>
      <c r="E54" s="10"/>
      <c r="F54" s="17"/>
      <c r="G54" s="17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216" customFormat="1" ht="12.75" x14ac:dyDescent="0.2">
      <c r="A55" s="10"/>
      <c r="B55" s="17"/>
      <c r="C55" s="10"/>
      <c r="D55" s="10"/>
      <c r="E55" s="10"/>
      <c r="F55" s="10"/>
      <c r="G55" s="10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216" customFormat="1" ht="12.75" x14ac:dyDescent="0.2">
      <c r="A56" s="10"/>
      <c r="B56" s="17"/>
      <c r="C56" s="10"/>
      <c r="D56" s="10"/>
      <c r="E56" s="10"/>
      <c r="F56" s="10"/>
      <c r="G56" s="10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216" customFormat="1" ht="12.75" x14ac:dyDescent="0.2">
      <c r="A57" s="10"/>
      <c r="B57" s="17"/>
      <c r="C57" s="10"/>
      <c r="D57" s="10"/>
      <c r="E57" s="10"/>
      <c r="F57" s="10"/>
      <c r="G57" s="10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216" customFormat="1" ht="12.75" x14ac:dyDescent="0.2">
      <c r="A58" s="10"/>
      <c r="B58" s="17"/>
      <c r="C58" s="10"/>
      <c r="D58" s="10"/>
      <c r="E58" s="10"/>
      <c r="F58" s="10"/>
      <c r="G58" s="10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216" customFormat="1" ht="12.75" x14ac:dyDescent="0.2">
      <c r="A59" s="10"/>
      <c r="B59" s="17"/>
      <c r="C59" s="10"/>
      <c r="D59" s="10"/>
      <c r="E59" s="10"/>
      <c r="F59" s="10"/>
      <c r="G59" s="10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216" customFormat="1" ht="12.75" x14ac:dyDescent="0.2">
      <c r="A60" s="10"/>
      <c r="B60" s="17"/>
      <c r="C60" s="10"/>
      <c r="D60" s="10"/>
      <c r="E60" s="10"/>
      <c r="F60" s="10"/>
      <c r="G60" s="10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216" customFormat="1" ht="12.75" x14ac:dyDescent="0.2">
      <c r="A61" s="10"/>
      <c r="B61" s="17"/>
      <c r="C61" s="10"/>
      <c r="D61" s="10"/>
      <c r="E61" s="10"/>
      <c r="F61" s="10"/>
      <c r="G61" s="10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216" customFormat="1" ht="12.75" x14ac:dyDescent="0.2">
      <c r="A62" s="10"/>
      <c r="B62" s="17"/>
      <c r="C62" s="10"/>
      <c r="D62" s="10"/>
      <c r="E62" s="10"/>
      <c r="F62" s="10"/>
      <c r="G62" s="10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216" customFormat="1" ht="12.75" x14ac:dyDescent="0.2">
      <c r="A63" s="10"/>
      <c r="B63" s="17"/>
      <c r="C63" s="10"/>
      <c r="D63" s="10"/>
      <c r="E63" s="10"/>
      <c r="F63" s="10"/>
      <c r="G63" s="10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216" customFormat="1" ht="12.75" x14ac:dyDescent="0.2">
      <c r="A64" s="10"/>
      <c r="B64" s="17"/>
      <c r="C64" s="10"/>
      <c r="D64" s="10"/>
      <c r="E64" s="10"/>
      <c r="F64" s="10"/>
      <c r="G64" s="10"/>
      <c r="H64" s="9"/>
      <c r="I64" s="9"/>
      <c r="J64" s="10"/>
      <c r="K64" s="9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216" customFormat="1" ht="12.75" x14ac:dyDescent="0.2">
      <c r="A65" s="10"/>
      <c r="B65" s="17"/>
      <c r="C65" s="10"/>
      <c r="D65" s="10"/>
      <c r="E65" s="10"/>
      <c r="F65" s="10"/>
      <c r="G65" s="10"/>
      <c r="H65" s="9"/>
      <c r="I65" s="9"/>
      <c r="J65" s="10"/>
      <c r="K65" s="9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216" customFormat="1" ht="12.75" x14ac:dyDescent="0.2">
      <c r="A66" s="10"/>
      <c r="B66" s="17"/>
      <c r="C66" s="10"/>
      <c r="D66" s="10"/>
      <c r="E66" s="10"/>
      <c r="F66" s="10"/>
      <c r="G66" s="10"/>
      <c r="H66" s="9"/>
      <c r="I66" s="9"/>
      <c r="J66" s="10"/>
      <c r="K66" s="9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216" customFormat="1" ht="12.75" x14ac:dyDescent="0.2">
      <c r="A67" s="10"/>
      <c r="B67" s="17"/>
      <c r="C67" s="10"/>
      <c r="D67" s="10"/>
      <c r="E67" s="10"/>
      <c r="F67" s="10"/>
      <c r="G67" s="10"/>
      <c r="H67" s="9"/>
      <c r="I67" s="9"/>
      <c r="J67" s="10"/>
      <c r="K67" s="9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216" customFormat="1" ht="12.75" x14ac:dyDescent="0.2">
      <c r="A68" s="10"/>
      <c r="B68" s="17"/>
      <c r="C68" s="10"/>
      <c r="D68" s="10"/>
      <c r="E68" s="10"/>
      <c r="F68" s="10"/>
      <c r="G68" s="10"/>
      <c r="H68" s="9"/>
      <c r="I68" s="9"/>
      <c r="J68" s="10"/>
      <c r="K68" s="9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216" customFormat="1" ht="12.75" x14ac:dyDescent="0.2">
      <c r="A69" s="10"/>
      <c r="B69" s="17"/>
      <c r="C69" s="10"/>
      <c r="D69" s="10"/>
      <c r="E69" s="10"/>
      <c r="F69" s="10"/>
      <c r="G69" s="10"/>
      <c r="H69" s="9"/>
      <c r="I69" s="9"/>
      <c r="J69" s="10"/>
      <c r="K69" s="9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216" customFormat="1" ht="12.75" x14ac:dyDescent="0.2">
      <c r="A70" s="10"/>
      <c r="B70" s="17"/>
      <c r="C70" s="10"/>
      <c r="D70" s="10"/>
      <c r="E70" s="10"/>
      <c r="F70" s="10"/>
      <c r="G70" s="10"/>
      <c r="H70" s="9"/>
      <c r="I70" s="9"/>
      <c r="J70" s="10"/>
      <c r="K70" s="9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216" customFormat="1" ht="12.75" x14ac:dyDescent="0.2">
      <c r="A71" s="10"/>
      <c r="B71" s="17"/>
      <c r="C71" s="10"/>
      <c r="D71" s="10"/>
      <c r="E71" s="10"/>
      <c r="F71" s="10"/>
      <c r="G71" s="10"/>
      <c r="H71" s="9"/>
      <c r="I71" s="9"/>
      <c r="J71" s="10"/>
      <c r="K71" s="9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216" customFormat="1" ht="12.75" x14ac:dyDescent="0.2">
      <c r="A72" s="10"/>
      <c r="B72" s="17"/>
      <c r="C72" s="10"/>
      <c r="D72" s="10"/>
      <c r="E72" s="10"/>
      <c r="F72" s="10"/>
      <c r="G72" s="10"/>
      <c r="H72" s="9"/>
      <c r="I72" s="9"/>
      <c r="J72" s="10"/>
      <c r="K72" s="9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216" customFormat="1" ht="12.75" x14ac:dyDescent="0.2">
      <c r="A73" s="10"/>
      <c r="B73" s="17"/>
      <c r="C73" s="10"/>
      <c r="D73" s="10"/>
      <c r="E73" s="10"/>
      <c r="F73" s="10"/>
      <c r="G73" s="10"/>
      <c r="H73" s="9"/>
      <c r="I73" s="9"/>
      <c r="J73" s="10"/>
      <c r="K73" s="9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216" customFormat="1" ht="12.75" x14ac:dyDescent="0.2">
      <c r="A74" s="10"/>
      <c r="B74" s="17"/>
      <c r="C74" s="10"/>
      <c r="D74" s="10"/>
      <c r="E74" s="10"/>
      <c r="F74" s="10"/>
      <c r="G74" s="10"/>
      <c r="H74" s="9"/>
      <c r="I74" s="9"/>
      <c r="J74" s="10"/>
      <c r="K74" s="9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216" customFormat="1" ht="12.75" x14ac:dyDescent="0.2">
      <c r="A75" s="10"/>
      <c r="B75" s="17"/>
      <c r="C75" s="10"/>
      <c r="D75" s="10"/>
      <c r="E75" s="10"/>
      <c r="F75" s="10"/>
      <c r="G75" s="10"/>
      <c r="H75" s="9"/>
      <c r="I75" s="9"/>
      <c r="J75" s="10"/>
      <c r="K75" s="9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216" customFormat="1" ht="12.75" x14ac:dyDescent="0.2">
      <c r="A76" s="10"/>
      <c r="B76" s="17"/>
      <c r="C76" s="10"/>
      <c r="D76" s="10"/>
      <c r="E76" s="10"/>
      <c r="F76" s="10"/>
      <c r="G76" s="10"/>
      <c r="H76" s="9"/>
      <c r="I76" s="9"/>
      <c r="J76" s="10"/>
      <c r="K76" s="9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216" customFormat="1" ht="12.75" x14ac:dyDescent="0.2">
      <c r="A77" s="10"/>
      <c r="B77" s="17"/>
      <c r="C77" s="10"/>
      <c r="D77" s="10"/>
      <c r="E77" s="10"/>
      <c r="F77" s="10"/>
      <c r="G77" s="10"/>
      <c r="H77" s="9"/>
      <c r="I77" s="9"/>
      <c r="J77" s="10"/>
      <c r="K77" s="9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216" customFormat="1" ht="12.75" x14ac:dyDescent="0.2">
      <c r="A78" s="10"/>
      <c r="B78" s="17"/>
      <c r="C78" s="10"/>
      <c r="D78" s="10"/>
      <c r="E78" s="10"/>
      <c r="F78" s="10"/>
      <c r="G78" s="10"/>
      <c r="H78" s="9"/>
      <c r="I78" s="9"/>
      <c r="J78" s="10"/>
      <c r="K78" s="9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216" customFormat="1" ht="12.75" x14ac:dyDescent="0.2">
      <c r="A79" s="10"/>
      <c r="B79" s="17"/>
      <c r="C79" s="10"/>
      <c r="D79" s="10"/>
      <c r="E79" s="10"/>
      <c r="F79" s="10"/>
      <c r="G79" s="10"/>
      <c r="H79" s="9"/>
      <c r="I79" s="9"/>
      <c r="J79" s="10"/>
      <c r="K79" s="9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216" customFormat="1" ht="12.75" x14ac:dyDescent="0.2">
      <c r="A80" s="10"/>
      <c r="B80" s="17"/>
      <c r="C80" s="10"/>
      <c r="D80" s="10"/>
      <c r="E80" s="10"/>
      <c r="F80" s="10"/>
      <c r="G80" s="10"/>
      <c r="H80" s="9"/>
      <c r="I80" s="9"/>
      <c r="J80" s="10"/>
      <c r="K80" s="9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216" customFormat="1" ht="12.75" x14ac:dyDescent="0.2">
      <c r="A81" s="10"/>
      <c r="B81" s="17"/>
      <c r="C81" s="10"/>
      <c r="D81" s="10"/>
      <c r="E81" s="10"/>
      <c r="F81" s="10"/>
      <c r="G81" s="10"/>
      <c r="H81" s="9"/>
      <c r="I81" s="9"/>
      <c r="J81" s="10"/>
      <c r="K81" s="9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216" customFormat="1" ht="12.75" x14ac:dyDescent="0.2">
      <c r="A82" s="10"/>
      <c r="B82" s="17"/>
      <c r="C82" s="10"/>
      <c r="D82" s="10"/>
      <c r="E82" s="10"/>
      <c r="F82" s="10"/>
      <c r="G82" s="10"/>
      <c r="H82" s="9"/>
      <c r="I82" s="9"/>
      <c r="J82" s="10"/>
      <c r="K82" s="9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216" customFormat="1" ht="12.75" x14ac:dyDescent="0.2">
      <c r="A83" s="10"/>
      <c r="B83" s="17"/>
      <c r="C83" s="10"/>
      <c r="D83" s="10"/>
      <c r="E83" s="10"/>
      <c r="F83" s="10"/>
      <c r="G83" s="10"/>
      <c r="H83" s="9"/>
      <c r="I83" s="9"/>
      <c r="J83" s="10"/>
      <c r="K83" s="9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216" customFormat="1" ht="12.75" x14ac:dyDescent="0.2">
      <c r="A84" s="10"/>
      <c r="B84" s="17"/>
      <c r="C84" s="10"/>
      <c r="D84" s="10"/>
      <c r="E84" s="10"/>
      <c r="F84" s="10"/>
      <c r="G84" s="10"/>
      <c r="H84" s="9"/>
      <c r="I84" s="9"/>
      <c r="J84" s="10"/>
      <c r="K84" s="9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216" customFormat="1" ht="12.75" x14ac:dyDescent="0.2">
      <c r="A85" s="10"/>
      <c r="B85" s="17"/>
      <c r="C85" s="10"/>
      <c r="D85" s="10"/>
      <c r="E85" s="10"/>
      <c r="F85" s="10"/>
      <c r="G85" s="10"/>
      <c r="H85" s="9"/>
      <c r="I85" s="9"/>
      <c r="J85" s="10"/>
      <c r="K85" s="9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216" customFormat="1" ht="12.75" x14ac:dyDescent="0.2">
      <c r="A86" s="10"/>
      <c r="B86" s="17"/>
      <c r="C86" s="10"/>
      <c r="D86" s="10"/>
      <c r="E86" s="10"/>
      <c r="F86" s="10"/>
      <c r="G86" s="10"/>
      <c r="H86" s="9"/>
      <c r="I86" s="9"/>
      <c r="J86" s="10"/>
      <c r="K86" s="9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216" customFormat="1" ht="12.75" x14ac:dyDescent="0.2">
      <c r="A87" s="10"/>
      <c r="B87" s="17"/>
      <c r="C87" s="10"/>
      <c r="D87" s="10"/>
      <c r="E87" s="10"/>
      <c r="F87" s="10"/>
      <c r="G87" s="10"/>
      <c r="H87" s="9"/>
      <c r="I87" s="9"/>
      <c r="J87" s="10"/>
      <c r="K87" s="9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216" customFormat="1" ht="12.75" x14ac:dyDescent="0.2">
      <c r="A88" s="10"/>
      <c r="B88" s="17"/>
      <c r="C88" s="10"/>
      <c r="D88" s="10"/>
      <c r="E88" s="10"/>
      <c r="F88" s="10"/>
      <c r="G88" s="10"/>
      <c r="H88" s="9"/>
      <c r="I88" s="9"/>
      <c r="J88" s="10"/>
      <c r="K88" s="9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216" customFormat="1" ht="12.75" x14ac:dyDescent="0.2">
      <c r="A89" s="10"/>
      <c r="B89" s="17"/>
      <c r="C89" s="10"/>
      <c r="D89" s="10"/>
      <c r="E89" s="10"/>
      <c r="F89" s="10"/>
      <c r="G89" s="10"/>
      <c r="H89" s="9"/>
      <c r="I89" s="9"/>
      <c r="J89" s="10"/>
      <c r="K89" s="9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216" customFormat="1" ht="12.75" x14ac:dyDescent="0.2">
      <c r="A90" s="10"/>
      <c r="B90" s="17"/>
      <c r="C90" s="10"/>
      <c r="D90" s="10"/>
      <c r="E90" s="10"/>
      <c r="F90" s="10"/>
      <c r="G90" s="10"/>
      <c r="H90" s="9"/>
      <c r="I90" s="9"/>
      <c r="J90" s="10"/>
      <c r="K90" s="9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216" customFormat="1" ht="12.75" x14ac:dyDescent="0.2">
      <c r="A91" s="10"/>
      <c r="B91" s="17"/>
      <c r="C91" s="10"/>
      <c r="D91" s="10"/>
      <c r="E91" s="10"/>
      <c r="F91" s="10"/>
      <c r="G91" s="10"/>
      <c r="H91" s="9"/>
      <c r="I91" s="9"/>
      <c r="J91" s="10"/>
      <c r="K91" s="9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216" customFormat="1" ht="12.75" x14ac:dyDescent="0.2">
      <c r="A92" s="10"/>
      <c r="B92" s="17"/>
      <c r="C92" s="10"/>
      <c r="D92" s="10"/>
      <c r="E92" s="10"/>
      <c r="F92" s="10"/>
      <c r="G92" s="10"/>
      <c r="H92" s="9"/>
      <c r="I92" s="9"/>
      <c r="J92" s="10"/>
      <c r="K92" s="9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216" customFormat="1" ht="12.75" x14ac:dyDescent="0.2">
      <c r="A93" s="10"/>
      <c r="B93" s="17"/>
      <c r="C93" s="10"/>
      <c r="D93" s="10"/>
      <c r="E93" s="10"/>
      <c r="F93" s="10"/>
      <c r="G93" s="10"/>
      <c r="H93" s="9"/>
      <c r="I93" s="9"/>
      <c r="J93" s="10"/>
      <c r="K93" s="9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216" customFormat="1" ht="12.75" x14ac:dyDescent="0.2">
      <c r="A94" s="10"/>
      <c r="B94" s="17"/>
      <c r="C94" s="10"/>
      <c r="D94" s="10"/>
      <c r="E94" s="10"/>
      <c r="F94" s="10"/>
      <c r="G94" s="10"/>
      <c r="H94" s="9"/>
      <c r="I94" s="9"/>
      <c r="J94" s="10"/>
      <c r="K94" s="9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216" customFormat="1" ht="12.75" x14ac:dyDescent="0.2">
      <c r="A95" s="10"/>
      <c r="B95" s="17"/>
      <c r="C95" s="10"/>
      <c r="D95" s="10"/>
      <c r="E95" s="10"/>
      <c r="F95" s="10"/>
      <c r="G95" s="10"/>
      <c r="H95" s="9"/>
      <c r="I95" s="9"/>
      <c r="J95" s="10"/>
      <c r="K95" s="9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216" customFormat="1" ht="12.75" x14ac:dyDescent="0.2">
      <c r="A96" s="10"/>
      <c r="B96" s="17"/>
      <c r="C96" s="10"/>
      <c r="D96" s="10"/>
      <c r="E96" s="10"/>
      <c r="F96" s="10"/>
      <c r="G96" s="10"/>
      <c r="H96" s="9"/>
      <c r="I96" s="9"/>
      <c r="J96" s="10"/>
      <c r="K96" s="9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216" customFormat="1" ht="12.75" x14ac:dyDescent="0.2">
      <c r="A97" s="10"/>
      <c r="B97" s="17"/>
      <c r="C97" s="10"/>
      <c r="D97" s="10"/>
      <c r="E97" s="10"/>
      <c r="F97" s="10"/>
      <c r="G97" s="10"/>
      <c r="H97" s="9"/>
      <c r="I97" s="9"/>
      <c r="J97" s="10"/>
      <c r="K97" s="9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216" customFormat="1" ht="12.75" x14ac:dyDescent="0.2">
      <c r="A98" s="10"/>
      <c r="B98" s="17"/>
      <c r="C98" s="10"/>
      <c r="D98" s="10"/>
      <c r="E98" s="10"/>
      <c r="F98" s="10"/>
      <c r="G98" s="10"/>
      <c r="H98" s="9"/>
      <c r="I98" s="9"/>
      <c r="J98" s="10"/>
      <c r="K98" s="9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216" customFormat="1" ht="12.75" x14ac:dyDescent="0.2">
      <c r="A99" s="10"/>
      <c r="B99" s="17"/>
      <c r="C99" s="10"/>
      <c r="D99" s="10"/>
      <c r="E99" s="10"/>
      <c r="F99" s="10"/>
      <c r="G99" s="10"/>
      <c r="H99" s="9"/>
      <c r="I99" s="9"/>
      <c r="J99" s="10"/>
      <c r="K99" s="9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216" customFormat="1" ht="12.75" x14ac:dyDescent="0.2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9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216" customFormat="1" ht="12.75" x14ac:dyDescent="0.2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9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216" customFormat="1" ht="12.75" x14ac:dyDescent="0.2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9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216" customFormat="1" ht="12.75" x14ac:dyDescent="0.2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9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216" customFormat="1" ht="12.75" x14ac:dyDescent="0.2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9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216" customFormat="1" ht="12.75" x14ac:dyDescent="0.2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9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216" customFormat="1" ht="12.75" x14ac:dyDescent="0.2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9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216" customFormat="1" ht="12.75" x14ac:dyDescent="0.2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9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216" customFormat="1" ht="12.75" x14ac:dyDescent="0.2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9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216" customFormat="1" ht="12.75" x14ac:dyDescent="0.2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9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216" customFormat="1" ht="12.75" x14ac:dyDescent="0.2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9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216" customFormat="1" ht="12.75" x14ac:dyDescent="0.2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9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216" customFormat="1" ht="12.75" x14ac:dyDescent="0.2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9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216" customFormat="1" ht="12.75" x14ac:dyDescent="0.2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9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216" customFormat="1" ht="12.75" x14ac:dyDescent="0.2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9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216" customFormat="1" ht="12.75" x14ac:dyDescent="0.2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9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216" customFormat="1" ht="12.75" x14ac:dyDescent="0.2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9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216" customFormat="1" ht="12.75" x14ac:dyDescent="0.2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9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216" customFormat="1" ht="12.75" x14ac:dyDescent="0.2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9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216" customFormat="1" ht="12.75" x14ac:dyDescent="0.2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9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216" customFormat="1" ht="12.75" x14ac:dyDescent="0.2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9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216" customFormat="1" ht="12.75" x14ac:dyDescent="0.2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9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216" customFormat="1" ht="12.75" x14ac:dyDescent="0.2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9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216" customFormat="1" ht="12.75" x14ac:dyDescent="0.2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9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216" customFormat="1" ht="12.75" x14ac:dyDescent="0.2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9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216" customFormat="1" ht="12.75" x14ac:dyDescent="0.2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9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216" customFormat="1" ht="12.75" x14ac:dyDescent="0.2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9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216" customFormat="1" ht="12.75" x14ac:dyDescent="0.2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9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216" customFormat="1" ht="12.75" x14ac:dyDescent="0.2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9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216" customFormat="1" ht="12.75" x14ac:dyDescent="0.2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9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216" customFormat="1" ht="12.75" x14ac:dyDescent="0.2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9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216" customFormat="1" ht="12.75" x14ac:dyDescent="0.2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9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216" customFormat="1" ht="12.75" x14ac:dyDescent="0.2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9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216" customFormat="1" ht="12.75" x14ac:dyDescent="0.2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9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216" customFormat="1" ht="12.75" x14ac:dyDescent="0.2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9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216" customFormat="1" ht="12.75" x14ac:dyDescent="0.2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9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216" customFormat="1" ht="12.75" x14ac:dyDescent="0.2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9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216" customFormat="1" ht="12.75" x14ac:dyDescent="0.2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9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216" customFormat="1" ht="12.75" x14ac:dyDescent="0.2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9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216" customFormat="1" ht="12.75" x14ac:dyDescent="0.2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9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216" customFormat="1" ht="12.75" x14ac:dyDescent="0.2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9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216" customFormat="1" ht="12.75" x14ac:dyDescent="0.2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9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216" customFormat="1" ht="12.75" x14ac:dyDescent="0.2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9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216" customFormat="1" ht="12.75" x14ac:dyDescent="0.2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9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216" customFormat="1" ht="12.75" x14ac:dyDescent="0.2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9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216" customFormat="1" ht="12.75" x14ac:dyDescent="0.2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9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216" customFormat="1" ht="12.75" x14ac:dyDescent="0.2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9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216" customFormat="1" ht="12.75" x14ac:dyDescent="0.2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9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216" customFormat="1" ht="12.75" x14ac:dyDescent="0.2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9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216" customFormat="1" ht="12.75" x14ac:dyDescent="0.2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9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216" customFormat="1" ht="12.75" x14ac:dyDescent="0.2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9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216" customFormat="1" ht="12.75" x14ac:dyDescent="0.2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9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216" customFormat="1" ht="12.75" x14ac:dyDescent="0.2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9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216" customFormat="1" ht="12.75" x14ac:dyDescent="0.2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9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216" customFormat="1" ht="12.75" x14ac:dyDescent="0.2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9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216" customFormat="1" ht="12.75" x14ac:dyDescent="0.2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9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216" customFormat="1" ht="12.75" x14ac:dyDescent="0.2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9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216" customFormat="1" ht="12.75" x14ac:dyDescent="0.2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9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216" customFormat="1" ht="12.75" x14ac:dyDescent="0.2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9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216" customFormat="1" ht="12.75" x14ac:dyDescent="0.2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9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216" customFormat="1" ht="12.75" x14ac:dyDescent="0.2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9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216" customFormat="1" ht="12.75" x14ac:dyDescent="0.2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9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216" customFormat="1" ht="12.75" x14ac:dyDescent="0.2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9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216" customFormat="1" ht="12.75" x14ac:dyDescent="0.2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9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216" customFormat="1" ht="12.75" x14ac:dyDescent="0.2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9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216" customFormat="1" ht="12.75" x14ac:dyDescent="0.2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9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216" customFormat="1" ht="12.75" x14ac:dyDescent="0.2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9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216" customFormat="1" ht="12.75" x14ac:dyDescent="0.2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9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216" customFormat="1" ht="12.75" x14ac:dyDescent="0.2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9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216" customFormat="1" ht="12.75" x14ac:dyDescent="0.2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9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216" customFormat="1" ht="12.75" x14ac:dyDescent="0.2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9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216" customFormat="1" ht="12.75" x14ac:dyDescent="0.2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9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216" customFormat="1" ht="12.75" x14ac:dyDescent="0.2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9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216" customFormat="1" ht="12.75" x14ac:dyDescent="0.2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9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216" customFormat="1" ht="12.75" x14ac:dyDescent="0.2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9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216" customFormat="1" ht="12.75" x14ac:dyDescent="0.2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9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216" customFormat="1" ht="12.75" x14ac:dyDescent="0.2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9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216" customFormat="1" ht="12.75" x14ac:dyDescent="0.2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9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216" customFormat="1" ht="12.75" x14ac:dyDescent="0.2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9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216" customFormat="1" ht="12.75" x14ac:dyDescent="0.2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9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216" customFormat="1" ht="12.75" x14ac:dyDescent="0.2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9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216" customFormat="1" ht="12.75" x14ac:dyDescent="0.2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9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216" customFormat="1" ht="12.75" x14ac:dyDescent="0.2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9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216" customFormat="1" ht="12.75" x14ac:dyDescent="0.2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9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216" customFormat="1" ht="12.75" x14ac:dyDescent="0.2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9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216" customFormat="1" ht="12.75" x14ac:dyDescent="0.2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9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216" customFormat="1" ht="12.75" x14ac:dyDescent="0.2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9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216" customFormat="1" ht="12.75" x14ac:dyDescent="0.2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9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216" customFormat="1" ht="12.75" x14ac:dyDescent="0.2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9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216" customFormat="1" ht="12.75" x14ac:dyDescent="0.2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9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216" customFormat="1" ht="12.75" x14ac:dyDescent="0.2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9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216" customFormat="1" ht="12.75" x14ac:dyDescent="0.2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9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216" customFormat="1" ht="12.75" x14ac:dyDescent="0.2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9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216" customFormat="1" ht="12.75" x14ac:dyDescent="0.2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9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216" customFormat="1" ht="12.75" x14ac:dyDescent="0.2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9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216" customFormat="1" ht="12.75" x14ac:dyDescent="0.2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9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216" customFormat="1" ht="12.75" x14ac:dyDescent="0.2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9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216" customFormat="1" ht="12.75" x14ac:dyDescent="0.2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9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216" customFormat="1" ht="12.75" x14ac:dyDescent="0.2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9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216" customFormat="1" ht="12.75" x14ac:dyDescent="0.2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9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216" customFormat="1" ht="12.75" x14ac:dyDescent="0.2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9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216" customFormat="1" ht="12.75" x14ac:dyDescent="0.2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9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216" customFormat="1" ht="12.75" x14ac:dyDescent="0.2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9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216" customFormat="1" ht="12.75" x14ac:dyDescent="0.2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9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216" customFormat="1" ht="12.75" x14ac:dyDescent="0.2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9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216" customFormat="1" ht="12.75" x14ac:dyDescent="0.2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9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216" customFormat="1" ht="12.75" x14ac:dyDescent="0.2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9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216" customFormat="1" ht="12.75" x14ac:dyDescent="0.2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9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216" customFormat="1" ht="12.75" x14ac:dyDescent="0.2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9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216" customFormat="1" ht="12.75" x14ac:dyDescent="0.2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9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216" customFormat="1" ht="12.75" x14ac:dyDescent="0.2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9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216" customFormat="1" ht="12.75" x14ac:dyDescent="0.2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9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216" customFormat="1" ht="12.75" x14ac:dyDescent="0.2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9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216" customFormat="1" ht="12.75" x14ac:dyDescent="0.2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9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216" customFormat="1" ht="12.75" x14ac:dyDescent="0.2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9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216" customFormat="1" ht="12.75" x14ac:dyDescent="0.2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9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216" customFormat="1" ht="12.75" x14ac:dyDescent="0.2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9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216" customFormat="1" ht="12.75" x14ac:dyDescent="0.2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9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216" customFormat="1" ht="12.75" x14ac:dyDescent="0.2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9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216" customFormat="1" ht="12.75" x14ac:dyDescent="0.2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9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216" customFormat="1" ht="12.75" x14ac:dyDescent="0.2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9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216" customFormat="1" ht="12.75" x14ac:dyDescent="0.2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9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216" customFormat="1" ht="12.75" x14ac:dyDescent="0.2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9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216" customFormat="1" ht="12.75" x14ac:dyDescent="0.2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9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216" customFormat="1" ht="12.75" x14ac:dyDescent="0.2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9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216" customFormat="1" ht="12.75" x14ac:dyDescent="0.2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9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216" customFormat="1" ht="12.75" x14ac:dyDescent="0.2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9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216" customFormat="1" ht="12.75" x14ac:dyDescent="0.2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9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216" customFormat="1" ht="12.75" x14ac:dyDescent="0.2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9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216" customFormat="1" ht="12.75" x14ac:dyDescent="0.2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9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216" customFormat="1" ht="12.75" x14ac:dyDescent="0.2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9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216" customFormat="1" ht="12.75" x14ac:dyDescent="0.2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9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216" customFormat="1" ht="12.75" x14ac:dyDescent="0.2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9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216" customFormat="1" ht="12.75" x14ac:dyDescent="0.2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9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216" customFormat="1" ht="12.75" x14ac:dyDescent="0.2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9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216" customFormat="1" ht="12.75" x14ac:dyDescent="0.2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9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216" customFormat="1" ht="12.75" x14ac:dyDescent="0.2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9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216" customFormat="1" ht="12.75" x14ac:dyDescent="0.2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9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216" customFormat="1" ht="12.75" x14ac:dyDescent="0.2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9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216" customFormat="1" ht="12.75" x14ac:dyDescent="0.2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9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216" customFormat="1" ht="12.75" x14ac:dyDescent="0.2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9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216" customFormat="1" ht="12.75" x14ac:dyDescent="0.2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9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216" customFormat="1" ht="12.75" x14ac:dyDescent="0.2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9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216" customFormat="1" ht="12.75" x14ac:dyDescent="0.2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9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216" customFormat="1" ht="12.75" x14ac:dyDescent="0.2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9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216" customFormat="1" ht="12.75" x14ac:dyDescent="0.2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9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216" customFormat="1" ht="12.75" x14ac:dyDescent="0.2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9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216" customFormat="1" ht="12.75" x14ac:dyDescent="0.2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9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216" customFormat="1" ht="12.75" x14ac:dyDescent="0.2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9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216" customFormat="1" ht="12.75" x14ac:dyDescent="0.2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9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216" customFormat="1" ht="12.75" x14ac:dyDescent="0.2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9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216" customFormat="1" ht="12.75" x14ac:dyDescent="0.2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9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216" customFormat="1" ht="12.75" x14ac:dyDescent="0.2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9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216" customFormat="1" ht="12.75" x14ac:dyDescent="0.2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9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216" customFormat="1" ht="12.75" x14ac:dyDescent="0.2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9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216" customFormat="1" ht="12.75" x14ac:dyDescent="0.2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9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216" customFormat="1" ht="12.75" x14ac:dyDescent="0.2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9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216" customFormat="1" ht="12.75" x14ac:dyDescent="0.2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9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216" customFormat="1" ht="12.75" x14ac:dyDescent="0.2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9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216" customFormat="1" ht="12.75" x14ac:dyDescent="0.2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9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216" customFormat="1" ht="12.75" x14ac:dyDescent="0.2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9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216" customFormat="1" ht="12.75" x14ac:dyDescent="0.2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9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216" customFormat="1" ht="12.75" x14ac:dyDescent="0.2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9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216" customFormat="1" ht="12.75" x14ac:dyDescent="0.2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9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216" customFormat="1" ht="12.75" x14ac:dyDescent="0.2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9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216" customFormat="1" ht="12.75" x14ac:dyDescent="0.2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9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216" customFormat="1" ht="12.75" x14ac:dyDescent="0.2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9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216" customFormat="1" ht="12.75" x14ac:dyDescent="0.2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9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216" customFormat="1" ht="12.75" x14ac:dyDescent="0.2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9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216" customFormat="1" ht="12.75" x14ac:dyDescent="0.2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9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216" customFormat="1" ht="12.75" x14ac:dyDescent="0.2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9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216" customFormat="1" ht="12.75" x14ac:dyDescent="0.2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9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216" customFormat="1" ht="12.75" x14ac:dyDescent="0.2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9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216" customFormat="1" ht="12.75" x14ac:dyDescent="0.2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9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216" customFormat="1" ht="12.75" x14ac:dyDescent="0.2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9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216" customFormat="1" ht="12.75" x14ac:dyDescent="0.2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9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216" customFormat="1" ht="12.75" x14ac:dyDescent="0.2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9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216" customFormat="1" ht="12.75" x14ac:dyDescent="0.2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9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216" customFormat="1" ht="12.75" x14ac:dyDescent="0.2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9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216" customFormat="1" ht="12.75" x14ac:dyDescent="0.2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9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216" customFormat="1" ht="12.75" x14ac:dyDescent="0.2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9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216" customFormat="1" ht="12.75" x14ac:dyDescent="0.2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9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216" customFormat="1" ht="12.75" x14ac:dyDescent="0.2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9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216" customFormat="1" ht="12.75" x14ac:dyDescent="0.2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9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216" customFormat="1" ht="12.75" x14ac:dyDescent="0.2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9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216" customFormat="1" ht="12.75" x14ac:dyDescent="0.2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9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216" customFormat="1" ht="12.75" x14ac:dyDescent="0.2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9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216" customFormat="1" ht="12.75" x14ac:dyDescent="0.2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9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216" customFormat="1" ht="12.75" x14ac:dyDescent="0.2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9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216" customFormat="1" ht="12.75" x14ac:dyDescent="0.2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9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216" customFormat="1" ht="12.75" x14ac:dyDescent="0.2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9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216" customFormat="1" ht="12.75" x14ac:dyDescent="0.2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9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216" customFormat="1" ht="12.75" x14ac:dyDescent="0.2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9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216" customFormat="1" ht="12.75" x14ac:dyDescent="0.2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9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216" customFormat="1" ht="12.75" x14ac:dyDescent="0.2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9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216" customFormat="1" ht="12.75" x14ac:dyDescent="0.2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9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216" customFormat="1" ht="12.75" x14ac:dyDescent="0.2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9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216" customFormat="1" ht="12.75" x14ac:dyDescent="0.2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9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216" customFormat="1" ht="12.75" x14ac:dyDescent="0.2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9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216" customFormat="1" ht="12.75" x14ac:dyDescent="0.2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9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216" customFormat="1" ht="12.75" x14ac:dyDescent="0.2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9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216" customFormat="1" ht="12.75" x14ac:dyDescent="0.2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9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216" customFormat="1" ht="12.75" x14ac:dyDescent="0.2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9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216" customFormat="1" ht="12.75" x14ac:dyDescent="0.2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9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216" customFormat="1" ht="12.75" x14ac:dyDescent="0.2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9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216" customFormat="1" ht="12.75" x14ac:dyDescent="0.2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9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216" customFormat="1" ht="12.75" x14ac:dyDescent="0.2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9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216" customFormat="1" ht="12.75" x14ac:dyDescent="0.2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9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216" customFormat="1" ht="12.75" x14ac:dyDescent="0.2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9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216" customFormat="1" ht="12.75" x14ac:dyDescent="0.2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9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216" customFormat="1" ht="12.75" x14ac:dyDescent="0.2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9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216" customFormat="1" ht="12.75" x14ac:dyDescent="0.2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9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216" customFormat="1" ht="12.75" x14ac:dyDescent="0.2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9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216" customFormat="1" ht="12.75" x14ac:dyDescent="0.2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9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216" customFormat="1" ht="12.75" x14ac:dyDescent="0.2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9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216" customFormat="1" ht="12.75" x14ac:dyDescent="0.2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9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216" customFormat="1" ht="12.75" x14ac:dyDescent="0.2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9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216" customFormat="1" ht="12.75" x14ac:dyDescent="0.2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9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216" customFormat="1" ht="12.75" x14ac:dyDescent="0.2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9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216" customFormat="1" ht="12.75" x14ac:dyDescent="0.2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9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216" customFormat="1" ht="12.75" x14ac:dyDescent="0.2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9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216" customFormat="1" ht="12.75" x14ac:dyDescent="0.2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9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216" customFormat="1" ht="12.75" x14ac:dyDescent="0.2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9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216" customFormat="1" ht="12.75" x14ac:dyDescent="0.2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9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216" customFormat="1" ht="12.75" x14ac:dyDescent="0.2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9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216" customFormat="1" ht="12.75" x14ac:dyDescent="0.2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9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216" customFormat="1" ht="12.75" x14ac:dyDescent="0.2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9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216" customFormat="1" ht="12.75" x14ac:dyDescent="0.2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9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216" customFormat="1" ht="12.75" x14ac:dyDescent="0.2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9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216" customFormat="1" ht="12.75" x14ac:dyDescent="0.2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9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216" customFormat="1" ht="12.75" x14ac:dyDescent="0.2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9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216" customFormat="1" ht="12.75" x14ac:dyDescent="0.2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9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216" customFormat="1" ht="12.75" x14ac:dyDescent="0.2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9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216" customFormat="1" ht="12.75" x14ac:dyDescent="0.2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9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216" customFormat="1" ht="12.75" x14ac:dyDescent="0.2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9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216" customFormat="1" ht="12.75" x14ac:dyDescent="0.2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9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216" customFormat="1" ht="12.75" x14ac:dyDescent="0.2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9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216" customFormat="1" ht="12.75" x14ac:dyDescent="0.2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9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216" customFormat="1" ht="12.75" x14ac:dyDescent="0.2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9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216" customFormat="1" ht="12.75" x14ac:dyDescent="0.2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9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216" customFormat="1" ht="12.75" x14ac:dyDescent="0.2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9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216" customFormat="1" ht="12.75" x14ac:dyDescent="0.2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9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216" customFormat="1" ht="12.75" x14ac:dyDescent="0.2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9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216" customFormat="1" ht="12.75" x14ac:dyDescent="0.2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9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216" customFormat="1" ht="12.75" x14ac:dyDescent="0.2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9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216" customFormat="1" ht="12.75" x14ac:dyDescent="0.2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9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216" customFormat="1" ht="12.75" x14ac:dyDescent="0.2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9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216" customFormat="1" ht="12.75" x14ac:dyDescent="0.2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9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216" customFormat="1" ht="12.75" x14ac:dyDescent="0.2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9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216" customFormat="1" ht="12.75" x14ac:dyDescent="0.2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9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216" customFormat="1" ht="12.75" x14ac:dyDescent="0.2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9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216" customFormat="1" ht="12.75" x14ac:dyDescent="0.2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9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216" customFormat="1" ht="12.75" x14ac:dyDescent="0.2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9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216" customFormat="1" ht="12.75" x14ac:dyDescent="0.2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9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216" customFormat="1" ht="12.75" x14ac:dyDescent="0.2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9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216" customFormat="1" ht="12.75" x14ac:dyDescent="0.2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9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216" customFormat="1" ht="12.75" x14ac:dyDescent="0.2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9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216" customFormat="1" ht="12.75" x14ac:dyDescent="0.2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9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216" customFormat="1" ht="12.75" x14ac:dyDescent="0.2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9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216" customFormat="1" ht="12.75" x14ac:dyDescent="0.2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9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216" customFormat="1" ht="12.75" x14ac:dyDescent="0.2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9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216" customFormat="1" ht="12.75" x14ac:dyDescent="0.2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9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216" customFormat="1" ht="12.75" x14ac:dyDescent="0.2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9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216" customFormat="1" ht="12.75" x14ac:dyDescent="0.2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9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216" customFormat="1" ht="12.75" x14ac:dyDescent="0.2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9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216" customFormat="1" ht="12.75" x14ac:dyDescent="0.2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9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216" customFormat="1" ht="12.75" x14ac:dyDescent="0.2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9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216" customFormat="1" ht="12.75" x14ac:dyDescent="0.2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9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216" customFormat="1" ht="12.75" x14ac:dyDescent="0.2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9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216" customFormat="1" ht="12.75" x14ac:dyDescent="0.2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9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216" customFormat="1" ht="12.75" x14ac:dyDescent="0.2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9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216" customFormat="1" ht="12.75" x14ac:dyDescent="0.2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9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216" customFormat="1" ht="12.75" x14ac:dyDescent="0.2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9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216" customFormat="1" ht="12.75" x14ac:dyDescent="0.2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9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216" customFormat="1" ht="12.75" x14ac:dyDescent="0.2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9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216" customFormat="1" ht="12.75" x14ac:dyDescent="0.2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9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216" customFormat="1" ht="12.75" x14ac:dyDescent="0.2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9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216" customFormat="1" ht="12.75" x14ac:dyDescent="0.2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9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216" customFormat="1" ht="12.75" x14ac:dyDescent="0.2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9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216" customFormat="1" ht="12.75" x14ac:dyDescent="0.2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9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216" customFormat="1" ht="12.75" x14ac:dyDescent="0.2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9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216" customFormat="1" ht="12.75" x14ac:dyDescent="0.2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9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216" customFormat="1" ht="12.75" x14ac:dyDescent="0.2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9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216" customFormat="1" ht="12.75" x14ac:dyDescent="0.2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9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216" customFormat="1" ht="12.75" x14ac:dyDescent="0.2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9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216" customFormat="1" ht="12.75" x14ac:dyDescent="0.2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9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216" customFormat="1" ht="12.75" x14ac:dyDescent="0.2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9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216" customFormat="1" ht="12.75" x14ac:dyDescent="0.2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9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216" customFormat="1" ht="12.75" x14ac:dyDescent="0.2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9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216" customFormat="1" ht="12.75" x14ac:dyDescent="0.2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9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216" customFormat="1" ht="12.75" x14ac:dyDescent="0.2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9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216" customFormat="1" ht="12.75" x14ac:dyDescent="0.2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9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216" customFormat="1" ht="12.75" x14ac:dyDescent="0.2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9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216" customFormat="1" ht="12.75" x14ac:dyDescent="0.2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9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216" customFormat="1" ht="12.75" x14ac:dyDescent="0.2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9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216" customFormat="1" ht="12.75" x14ac:dyDescent="0.2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9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216" customFormat="1" ht="12.75" x14ac:dyDescent="0.2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9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216" customFormat="1" ht="12.75" x14ac:dyDescent="0.2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9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216" customFormat="1" ht="12.75" x14ac:dyDescent="0.2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9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216" customFormat="1" ht="12.75" x14ac:dyDescent="0.2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9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216" customFormat="1" ht="12.75" x14ac:dyDescent="0.2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9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216" customFormat="1" ht="12.75" x14ac:dyDescent="0.2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9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216" customFormat="1" ht="12.75" x14ac:dyDescent="0.2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9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216" customFormat="1" ht="12.75" x14ac:dyDescent="0.2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9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216" customFormat="1" ht="12.75" x14ac:dyDescent="0.2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9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216" customFormat="1" ht="12.75" x14ac:dyDescent="0.2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9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216" customFormat="1" ht="12.75" x14ac:dyDescent="0.2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9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216" customFormat="1" ht="12.75" x14ac:dyDescent="0.2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9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216" customFormat="1" ht="12.75" x14ac:dyDescent="0.2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9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216" customFormat="1" ht="12.75" x14ac:dyDescent="0.2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9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216" customFormat="1" ht="12.75" x14ac:dyDescent="0.2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9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216" customFormat="1" ht="12.75" x14ac:dyDescent="0.2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9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216" customFormat="1" ht="12.75" x14ac:dyDescent="0.2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9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216" customFormat="1" ht="12.75" x14ac:dyDescent="0.2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9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216" customFormat="1" ht="12.75" x14ac:dyDescent="0.2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9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216" customFormat="1" ht="12.75" x14ac:dyDescent="0.2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9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216" customFormat="1" ht="12.75" x14ac:dyDescent="0.2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9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216" customFormat="1" ht="12.75" x14ac:dyDescent="0.2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9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216" customFormat="1" ht="12.75" x14ac:dyDescent="0.2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9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216" customFormat="1" ht="12.75" x14ac:dyDescent="0.2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9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216" customFormat="1" ht="12.75" x14ac:dyDescent="0.2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9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216" customFormat="1" ht="12.75" x14ac:dyDescent="0.2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9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216" customFormat="1" ht="12.75" x14ac:dyDescent="0.2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9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216" customFormat="1" ht="12.75" x14ac:dyDescent="0.2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9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216" customFormat="1" ht="12.75" x14ac:dyDescent="0.2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9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216" customFormat="1" ht="12.75" x14ac:dyDescent="0.2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9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216" customFormat="1" ht="12.75" x14ac:dyDescent="0.2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9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216" customFormat="1" ht="12.75" x14ac:dyDescent="0.2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9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216" customFormat="1" ht="12.75" x14ac:dyDescent="0.2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9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216" customFormat="1" ht="12.75" x14ac:dyDescent="0.2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9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216" customFormat="1" ht="12.75" x14ac:dyDescent="0.2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9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216" customFormat="1" ht="12.75" x14ac:dyDescent="0.2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9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216" customFormat="1" ht="12.75" x14ac:dyDescent="0.2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9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216" customFormat="1" ht="12.75" x14ac:dyDescent="0.2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9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216" customFormat="1" ht="12.75" x14ac:dyDescent="0.2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9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216" customFormat="1" ht="12.75" x14ac:dyDescent="0.2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9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216" customFormat="1" ht="12.75" x14ac:dyDescent="0.2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9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216" customFormat="1" ht="12.75" x14ac:dyDescent="0.2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9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216" customFormat="1" ht="12.75" x14ac:dyDescent="0.2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9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216" customFormat="1" ht="12.75" x14ac:dyDescent="0.2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9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216" customFormat="1" ht="12.75" x14ac:dyDescent="0.2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9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216" customFormat="1" ht="12.75" x14ac:dyDescent="0.2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9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216" customFormat="1" ht="12.75" x14ac:dyDescent="0.2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9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216" customFormat="1" ht="12.75" x14ac:dyDescent="0.2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9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216" customFormat="1" ht="12.75" x14ac:dyDescent="0.2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9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216" customFormat="1" ht="12.75" x14ac:dyDescent="0.2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9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216" customFormat="1" ht="12.75" x14ac:dyDescent="0.2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9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216" customFormat="1" ht="12.75" x14ac:dyDescent="0.2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9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216" customFormat="1" ht="12.75" x14ac:dyDescent="0.2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9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216" customFormat="1" ht="12.75" x14ac:dyDescent="0.2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9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216" customFormat="1" ht="12.75" x14ac:dyDescent="0.2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9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216" customFormat="1" ht="12.75" x14ac:dyDescent="0.2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9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216" customFormat="1" ht="12.75" x14ac:dyDescent="0.2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9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216" customFormat="1" ht="12.75" x14ac:dyDescent="0.2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9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216" customFormat="1" ht="12.75" x14ac:dyDescent="0.2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9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216" customFormat="1" ht="12.75" x14ac:dyDescent="0.2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9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216" customFormat="1" ht="12.75" x14ac:dyDescent="0.2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9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216" customFormat="1" ht="12.75" x14ac:dyDescent="0.2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9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216" customFormat="1" ht="12.75" x14ac:dyDescent="0.2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9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216" customFormat="1" ht="12.75" x14ac:dyDescent="0.2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9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216" customFormat="1" ht="12.75" x14ac:dyDescent="0.2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9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216" customFormat="1" ht="12.75" x14ac:dyDescent="0.2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9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216" customFormat="1" ht="12.75" x14ac:dyDescent="0.2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9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216" customFormat="1" ht="12.75" x14ac:dyDescent="0.2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9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216" customFormat="1" ht="12.75" x14ac:dyDescent="0.2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9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216" customFormat="1" ht="12.75" x14ac:dyDescent="0.2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9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216" customFormat="1" ht="12.75" x14ac:dyDescent="0.2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9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216" customFormat="1" ht="12.75" x14ac:dyDescent="0.2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9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216" customFormat="1" ht="12.75" x14ac:dyDescent="0.2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9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216" customFormat="1" ht="12.75" x14ac:dyDescent="0.2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9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216" customFormat="1" ht="12.75" x14ac:dyDescent="0.2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9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216" customFormat="1" ht="12.75" x14ac:dyDescent="0.2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9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216" customFormat="1" ht="12.75" x14ac:dyDescent="0.2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9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216" customFormat="1" ht="12.75" x14ac:dyDescent="0.2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9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216" customFormat="1" ht="12.75" x14ac:dyDescent="0.2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9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216" customFormat="1" ht="12.75" x14ac:dyDescent="0.2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9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216" customFormat="1" ht="12.75" x14ac:dyDescent="0.2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9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216" customFormat="1" ht="12.75" x14ac:dyDescent="0.2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9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216" customFormat="1" ht="12.75" x14ac:dyDescent="0.2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9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216" customFormat="1" ht="12.75" x14ac:dyDescent="0.2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9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216" customFormat="1" ht="12.75" x14ac:dyDescent="0.2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9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216" customFormat="1" ht="12.75" x14ac:dyDescent="0.2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9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216" customFormat="1" ht="12.75" x14ac:dyDescent="0.2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9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216" customFormat="1" ht="12.75" x14ac:dyDescent="0.2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9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216" customFormat="1" ht="12.75" x14ac:dyDescent="0.2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9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216" customFormat="1" ht="12.75" x14ac:dyDescent="0.2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9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216" customFormat="1" ht="12.75" x14ac:dyDescent="0.2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9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216" customFormat="1" ht="12.75" x14ac:dyDescent="0.2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9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216" customFormat="1" ht="12.75" x14ac:dyDescent="0.2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9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216" customFormat="1" ht="12.75" x14ac:dyDescent="0.2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9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216" customFormat="1" ht="12.75" x14ac:dyDescent="0.2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9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216" customFormat="1" ht="12.75" x14ac:dyDescent="0.2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9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216" customFormat="1" ht="12.75" x14ac:dyDescent="0.2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9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216" customFormat="1" ht="12.75" x14ac:dyDescent="0.2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9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216" customFormat="1" ht="12.75" x14ac:dyDescent="0.2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9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216" customFormat="1" ht="12.75" x14ac:dyDescent="0.2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9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216" customFormat="1" ht="12.75" x14ac:dyDescent="0.2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9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216" customFormat="1" ht="12.75" x14ac:dyDescent="0.2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9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216" customFormat="1" ht="12.75" x14ac:dyDescent="0.2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9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216" customFormat="1" ht="12.75" x14ac:dyDescent="0.2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9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216" customFormat="1" ht="12.75" x14ac:dyDescent="0.2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9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216" customFormat="1" ht="12.75" x14ac:dyDescent="0.2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9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216" customFormat="1" ht="12.75" x14ac:dyDescent="0.2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9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216" customFormat="1" ht="12.75" x14ac:dyDescent="0.2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9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216" customFormat="1" ht="12.75" x14ac:dyDescent="0.2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9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216" customFormat="1" ht="12.75" x14ac:dyDescent="0.2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9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216" customFormat="1" ht="12.75" x14ac:dyDescent="0.2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9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216" customFormat="1" ht="12.75" x14ac:dyDescent="0.2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9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216" customFormat="1" ht="12.75" x14ac:dyDescent="0.2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9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216" customFormat="1" ht="12.75" x14ac:dyDescent="0.2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9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216" customFormat="1" ht="12.75" x14ac:dyDescent="0.2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9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216" customFormat="1" ht="12.75" x14ac:dyDescent="0.2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9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216" customFormat="1" ht="12.75" x14ac:dyDescent="0.2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9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216" customFormat="1" ht="12.75" x14ac:dyDescent="0.2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9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216" customFormat="1" ht="12.75" x14ac:dyDescent="0.2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9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216" customFormat="1" ht="12.75" x14ac:dyDescent="0.2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9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216" customFormat="1" ht="12.75" x14ac:dyDescent="0.2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9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216" customFormat="1" ht="12.75" x14ac:dyDescent="0.2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9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216" customFormat="1" ht="12.75" x14ac:dyDescent="0.2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9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216" customFormat="1" ht="12.75" x14ac:dyDescent="0.2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9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216" customFormat="1" ht="12.75" x14ac:dyDescent="0.2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9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216" customFormat="1" ht="12.75" x14ac:dyDescent="0.2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9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216" customFormat="1" ht="12.75" x14ac:dyDescent="0.2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9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216" customFormat="1" ht="12.75" x14ac:dyDescent="0.2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9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216" customFormat="1" ht="12.75" x14ac:dyDescent="0.2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9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216" customFormat="1" ht="12.75" x14ac:dyDescent="0.2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9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216" customFormat="1" ht="12.75" x14ac:dyDescent="0.2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9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216" customFormat="1" ht="12.75" x14ac:dyDescent="0.2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9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216" customFormat="1" ht="12.75" x14ac:dyDescent="0.2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9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216" customFormat="1" ht="12.75" x14ac:dyDescent="0.2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9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216" customFormat="1" ht="12.75" x14ac:dyDescent="0.2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9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216" customFormat="1" ht="12.75" x14ac:dyDescent="0.2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9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216" customFormat="1" ht="12.75" x14ac:dyDescent="0.2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9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216" customFormat="1" ht="12.75" x14ac:dyDescent="0.2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9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216" customFormat="1" ht="12.75" x14ac:dyDescent="0.2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9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216" customFormat="1" ht="12.75" x14ac:dyDescent="0.2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9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216" customFormat="1" ht="12.75" x14ac:dyDescent="0.2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9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216" customFormat="1" ht="12.75" x14ac:dyDescent="0.2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9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216" customFormat="1" ht="12.75" x14ac:dyDescent="0.2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9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216" customFormat="1" ht="12.75" x14ac:dyDescent="0.2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9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216" customFormat="1" ht="12.75" x14ac:dyDescent="0.2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9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216" customFormat="1" ht="12.75" x14ac:dyDescent="0.2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9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216" customFormat="1" ht="12.75" x14ac:dyDescent="0.2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9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216" customFormat="1" ht="12.75" x14ac:dyDescent="0.2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9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216" customFormat="1" ht="12.75" x14ac:dyDescent="0.2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9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216" customFormat="1" ht="12.75" x14ac:dyDescent="0.2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9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216" customFormat="1" ht="12.75" x14ac:dyDescent="0.2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9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216" customFormat="1" ht="12.75" x14ac:dyDescent="0.2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9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216" customFormat="1" ht="12.75" x14ac:dyDescent="0.2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9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216" customFormat="1" ht="12.75" x14ac:dyDescent="0.2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9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216" customFormat="1" ht="12.75" x14ac:dyDescent="0.2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9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216" customFormat="1" ht="12.75" x14ac:dyDescent="0.2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9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216" customFormat="1" ht="12.75" x14ac:dyDescent="0.2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9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216" customFormat="1" ht="12.75" x14ac:dyDescent="0.2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9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216" customFormat="1" ht="12.75" x14ac:dyDescent="0.2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9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216" customFormat="1" ht="12.75" x14ac:dyDescent="0.2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9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216" customFormat="1" ht="12.75" x14ac:dyDescent="0.2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9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216" customFormat="1" ht="12.75" x14ac:dyDescent="0.2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9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216" customFormat="1" ht="12.75" x14ac:dyDescent="0.2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9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216" customFormat="1" ht="12.75" x14ac:dyDescent="0.2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9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216" customFormat="1" ht="12.75" x14ac:dyDescent="0.2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9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216" customFormat="1" ht="12.75" x14ac:dyDescent="0.2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9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216" customFormat="1" ht="12.75" x14ac:dyDescent="0.2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9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216" customFormat="1" ht="12.75" x14ac:dyDescent="0.2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9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216" customFormat="1" ht="12.75" x14ac:dyDescent="0.2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9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216" customFormat="1" ht="12.75" x14ac:dyDescent="0.2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9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216" customFormat="1" ht="12.75" x14ac:dyDescent="0.2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9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216" customFormat="1" ht="12.75" x14ac:dyDescent="0.2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9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216" customFormat="1" ht="12.75" x14ac:dyDescent="0.2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9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216" customFormat="1" ht="12.75" x14ac:dyDescent="0.2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9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216" customFormat="1" ht="12.75" x14ac:dyDescent="0.2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9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216" customFormat="1" ht="12.75" x14ac:dyDescent="0.2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9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216" customFormat="1" ht="12.75" x14ac:dyDescent="0.2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9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216" customFormat="1" ht="12.75" x14ac:dyDescent="0.2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9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216" customFormat="1" ht="12.75" x14ac:dyDescent="0.2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9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216" customFormat="1" ht="12.75" x14ac:dyDescent="0.2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9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216" customFormat="1" ht="12.75" x14ac:dyDescent="0.2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9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216" customFormat="1" ht="12.75" x14ac:dyDescent="0.2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9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216" customFormat="1" ht="12.75" x14ac:dyDescent="0.2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9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216" customFormat="1" ht="12.75" x14ac:dyDescent="0.2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9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216" customFormat="1" ht="12.75" x14ac:dyDescent="0.2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9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216" customFormat="1" ht="12.75" x14ac:dyDescent="0.2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9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216" customFormat="1" ht="12.75" x14ac:dyDescent="0.2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9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216" customFormat="1" ht="12.75" x14ac:dyDescent="0.2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9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216" customFormat="1" ht="12.75" x14ac:dyDescent="0.2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9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216" customFormat="1" ht="12.75" x14ac:dyDescent="0.2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9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216" customFormat="1" ht="12.75" x14ac:dyDescent="0.2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9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216" customFormat="1" ht="12.75" x14ac:dyDescent="0.2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9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216" customFormat="1" ht="12.75" x14ac:dyDescent="0.2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9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216" customFormat="1" ht="12.75" x14ac:dyDescent="0.2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9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216" customFormat="1" ht="12.75" x14ac:dyDescent="0.2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9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216" customFormat="1" ht="12.75" x14ac:dyDescent="0.2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9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216" customFormat="1" ht="12.75" x14ac:dyDescent="0.2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9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216" customFormat="1" ht="12.75" x14ac:dyDescent="0.2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9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216" customFormat="1" ht="12.75" x14ac:dyDescent="0.2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9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216" customFormat="1" ht="12.75" x14ac:dyDescent="0.2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9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216" customFormat="1" ht="12.75" x14ac:dyDescent="0.2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9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216" customFormat="1" ht="12.75" x14ac:dyDescent="0.2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9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216" customFormat="1" ht="12.75" x14ac:dyDescent="0.2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9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216" customFormat="1" ht="12.75" x14ac:dyDescent="0.2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9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216" customFormat="1" ht="12.75" x14ac:dyDescent="0.2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9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216" customFormat="1" ht="12.75" x14ac:dyDescent="0.2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9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216" customFormat="1" ht="12.75" x14ac:dyDescent="0.2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9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216" customFormat="1" ht="12.75" x14ac:dyDescent="0.2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9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216" customFormat="1" ht="12.75" x14ac:dyDescent="0.2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9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216" customFormat="1" ht="12.75" x14ac:dyDescent="0.2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9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216" customFormat="1" ht="12.75" x14ac:dyDescent="0.2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9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216" customFormat="1" ht="12.75" x14ac:dyDescent="0.2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9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216" customFormat="1" ht="12.75" x14ac:dyDescent="0.2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9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216" customFormat="1" ht="12.75" x14ac:dyDescent="0.2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9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216" customFormat="1" ht="12.75" x14ac:dyDescent="0.2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9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216" customFormat="1" ht="12.75" x14ac:dyDescent="0.2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9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216" customFormat="1" ht="12.75" x14ac:dyDescent="0.2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9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216" customFormat="1" ht="12.75" x14ac:dyDescent="0.2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9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216" customFormat="1" ht="12.75" x14ac:dyDescent="0.2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9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216" customFormat="1" ht="12.75" x14ac:dyDescent="0.2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9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216" customFormat="1" ht="12.75" x14ac:dyDescent="0.2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9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216" customFormat="1" ht="12.75" x14ac:dyDescent="0.2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9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216" customFormat="1" ht="12.75" x14ac:dyDescent="0.2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9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216" customFormat="1" ht="12.75" x14ac:dyDescent="0.2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9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216" customFormat="1" ht="12.75" x14ac:dyDescent="0.2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9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216" customFormat="1" ht="12.75" x14ac:dyDescent="0.2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9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216" customFormat="1" ht="12.75" x14ac:dyDescent="0.2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9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216" customFormat="1" ht="12.75" x14ac:dyDescent="0.2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9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216" customFormat="1" ht="12.75" x14ac:dyDescent="0.2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9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216" customFormat="1" ht="12.75" x14ac:dyDescent="0.2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9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216" customFormat="1" ht="12.75" x14ac:dyDescent="0.2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9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216" customFormat="1" ht="12.75" x14ac:dyDescent="0.2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9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216" customFormat="1" ht="12.75" x14ac:dyDescent="0.2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9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216" customFormat="1" ht="12.75" x14ac:dyDescent="0.2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9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216" customFormat="1" ht="12.75" x14ac:dyDescent="0.2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9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216" customFormat="1" ht="12.75" x14ac:dyDescent="0.2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9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216" customFormat="1" ht="12.75" x14ac:dyDescent="0.2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9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216" customFormat="1" ht="12.75" x14ac:dyDescent="0.2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9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216" customFormat="1" ht="12.75" x14ac:dyDescent="0.2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9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216" customFormat="1" ht="12.75" x14ac:dyDescent="0.2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9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216" customFormat="1" ht="12.75" x14ac:dyDescent="0.2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9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216" customFormat="1" ht="12.75" x14ac:dyDescent="0.2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9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216" customFormat="1" ht="12.75" x14ac:dyDescent="0.2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9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216" customFormat="1" ht="12.75" x14ac:dyDescent="0.2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9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216" customFormat="1" ht="12.75" x14ac:dyDescent="0.2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9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216" customFormat="1" ht="12.75" x14ac:dyDescent="0.2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9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216" customFormat="1" ht="12.75" x14ac:dyDescent="0.2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9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216" customFormat="1" ht="12.75" x14ac:dyDescent="0.2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9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216" customFormat="1" ht="12.75" x14ac:dyDescent="0.2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9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216" customFormat="1" ht="12.75" x14ac:dyDescent="0.2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9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216" customFormat="1" ht="12.75" x14ac:dyDescent="0.2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9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216" customFormat="1" ht="12.75" x14ac:dyDescent="0.2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9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216" customFormat="1" ht="12.75" x14ac:dyDescent="0.2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9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216" customFormat="1" ht="12.75" x14ac:dyDescent="0.2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9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216" customFormat="1" ht="12.75" x14ac:dyDescent="0.2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9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216" customFormat="1" ht="12.75" x14ac:dyDescent="0.2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9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216" customFormat="1" ht="12.75" x14ac:dyDescent="0.2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9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216" customFormat="1" ht="12.75" x14ac:dyDescent="0.2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9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216" customFormat="1" ht="12.75" x14ac:dyDescent="0.2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9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216" customFormat="1" ht="12.75" x14ac:dyDescent="0.2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9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216" customFormat="1" ht="12.75" x14ac:dyDescent="0.2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9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216" customFormat="1" ht="12.75" x14ac:dyDescent="0.2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9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216" customFormat="1" ht="12.75" x14ac:dyDescent="0.2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9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216" customFormat="1" ht="12.75" x14ac:dyDescent="0.2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9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216" customFormat="1" ht="12.75" x14ac:dyDescent="0.2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9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216" customFormat="1" ht="12.75" x14ac:dyDescent="0.2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9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216" customFormat="1" ht="12.75" x14ac:dyDescent="0.2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9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216" customFormat="1" ht="12.75" x14ac:dyDescent="0.2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9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216" customFormat="1" ht="12.75" x14ac:dyDescent="0.2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9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216" customFormat="1" ht="12.75" x14ac:dyDescent="0.2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9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216" customFormat="1" ht="12.75" x14ac:dyDescent="0.2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9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216" customFormat="1" ht="12.75" x14ac:dyDescent="0.2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9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216" customFormat="1" ht="12.75" x14ac:dyDescent="0.2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9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216" customFormat="1" ht="12.75" x14ac:dyDescent="0.2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9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216" customFormat="1" ht="12.75" x14ac:dyDescent="0.2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9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216" customFormat="1" ht="12.75" x14ac:dyDescent="0.2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9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216" customFormat="1" ht="12.75" x14ac:dyDescent="0.2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9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216" customFormat="1" ht="12.75" x14ac:dyDescent="0.2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9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216" customFormat="1" ht="12.75" x14ac:dyDescent="0.2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9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216" customFormat="1" ht="12.75" x14ac:dyDescent="0.2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9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216" customFormat="1" ht="12.75" x14ac:dyDescent="0.2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9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216" customFormat="1" ht="12.75" x14ac:dyDescent="0.2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9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216" customFormat="1" ht="12.75" x14ac:dyDescent="0.2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9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216" customFormat="1" ht="12.75" x14ac:dyDescent="0.2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9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216" customFormat="1" ht="12.75" x14ac:dyDescent="0.2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9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216" customFormat="1" ht="12.75" x14ac:dyDescent="0.2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9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216" customFormat="1" ht="12.75" x14ac:dyDescent="0.2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9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216" customFormat="1" ht="12.75" x14ac:dyDescent="0.2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9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216" customFormat="1" ht="12.75" x14ac:dyDescent="0.2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9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216" customFormat="1" ht="12.75" x14ac:dyDescent="0.2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9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216" customFormat="1" ht="12.75" x14ac:dyDescent="0.2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9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216" customFormat="1" ht="12.75" x14ac:dyDescent="0.2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9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216" customFormat="1" ht="12.75" x14ac:dyDescent="0.2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9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216" customFormat="1" ht="12.75" x14ac:dyDescent="0.2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9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216" customFormat="1" ht="12.75" x14ac:dyDescent="0.2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9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216" customFormat="1" ht="12.75" x14ac:dyDescent="0.2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9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216" customFormat="1" ht="12.75" x14ac:dyDescent="0.2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9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216" customFormat="1" ht="12.75" x14ac:dyDescent="0.2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9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216" customFormat="1" ht="12.75" x14ac:dyDescent="0.2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9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216" customFormat="1" ht="12.75" x14ac:dyDescent="0.2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9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216" customFormat="1" ht="12.75" x14ac:dyDescent="0.2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9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216" customFormat="1" ht="12.75" x14ac:dyDescent="0.2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9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216" customFormat="1" ht="12.75" x14ac:dyDescent="0.2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9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216" customFormat="1" ht="12.75" x14ac:dyDescent="0.2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9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216" customFormat="1" ht="12.75" x14ac:dyDescent="0.2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9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216" customFormat="1" ht="12.75" x14ac:dyDescent="0.2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9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216" customFormat="1" ht="12.75" x14ac:dyDescent="0.2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9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216" customFormat="1" ht="12.75" x14ac:dyDescent="0.2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9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216" customFormat="1" ht="12.75" x14ac:dyDescent="0.2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9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216" customFormat="1" ht="12.75" x14ac:dyDescent="0.2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9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216" customFormat="1" ht="12.75" x14ac:dyDescent="0.2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9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216" customFormat="1" ht="12.75" x14ac:dyDescent="0.2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9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216" customFormat="1" ht="12.75" x14ac:dyDescent="0.2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9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216" customFormat="1" ht="12.75" x14ac:dyDescent="0.2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9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216" customFormat="1" ht="12.75" x14ac:dyDescent="0.2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9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216" customFormat="1" ht="12.75" x14ac:dyDescent="0.2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9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216" customFormat="1" ht="12.75" x14ac:dyDescent="0.2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9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216" customFormat="1" ht="12.75" x14ac:dyDescent="0.2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9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216" customFormat="1" ht="12.75" x14ac:dyDescent="0.2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9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216" customFormat="1" ht="12.75" x14ac:dyDescent="0.2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9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216" customFormat="1" ht="12.75" x14ac:dyDescent="0.2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9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216" customFormat="1" ht="12.75" x14ac:dyDescent="0.2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9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216" customFormat="1" ht="12.75" x14ac:dyDescent="0.2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9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216" customFormat="1" ht="12.75" x14ac:dyDescent="0.2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9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216" customFormat="1" ht="12.75" x14ac:dyDescent="0.2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9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216" customFormat="1" ht="12.75" x14ac:dyDescent="0.2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9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216" customFormat="1" ht="12.75" x14ac:dyDescent="0.2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9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216" customFormat="1" ht="12.75" x14ac:dyDescent="0.2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9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216" customFormat="1" ht="12.75" x14ac:dyDescent="0.2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9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216" customFormat="1" ht="12.75" x14ac:dyDescent="0.2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9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216" customFormat="1" ht="12.75" x14ac:dyDescent="0.2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9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216" customFormat="1" ht="12.75" x14ac:dyDescent="0.2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9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216" customFormat="1" ht="12.75" x14ac:dyDescent="0.2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9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216" customFormat="1" ht="12.75" x14ac:dyDescent="0.2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9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216" customFormat="1" ht="12.75" x14ac:dyDescent="0.2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9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216" customFormat="1" ht="12.75" x14ac:dyDescent="0.2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9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216" customFormat="1" ht="12.75" x14ac:dyDescent="0.2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9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216" customFormat="1" ht="12.75" x14ac:dyDescent="0.2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9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216" customFormat="1" ht="12.75" x14ac:dyDescent="0.2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9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216" customFormat="1" ht="12.75" x14ac:dyDescent="0.2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9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216" customFormat="1" ht="12.75" x14ac:dyDescent="0.2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9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216" customFormat="1" ht="12.75" x14ac:dyDescent="0.2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9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216" customFormat="1" ht="12.75" x14ac:dyDescent="0.2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9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216" customFormat="1" ht="12.75" x14ac:dyDescent="0.2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9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216" customFormat="1" ht="12.75" x14ac:dyDescent="0.2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9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216" customFormat="1" ht="12.75" x14ac:dyDescent="0.2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9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216" customFormat="1" ht="12.75" x14ac:dyDescent="0.2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9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216" customFormat="1" ht="12.75" x14ac:dyDescent="0.2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9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216" customFormat="1" ht="12.75" x14ac:dyDescent="0.2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9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216" customFormat="1" ht="12.75" x14ac:dyDescent="0.2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9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216" customFormat="1" ht="12.75" x14ac:dyDescent="0.2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9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216" customFormat="1" ht="12.75" x14ac:dyDescent="0.2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9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216" customFormat="1" ht="12.75" x14ac:dyDescent="0.2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9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216" customFormat="1" ht="12.75" x14ac:dyDescent="0.2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9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216" customFormat="1" ht="12.75" x14ac:dyDescent="0.2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9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216" customFormat="1" ht="12.75" x14ac:dyDescent="0.2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9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216" customFormat="1" ht="12.75" x14ac:dyDescent="0.2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9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216" customFormat="1" ht="12.75" x14ac:dyDescent="0.2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9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216" customFormat="1" ht="12.75" x14ac:dyDescent="0.2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9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216" customFormat="1" ht="12.75" x14ac:dyDescent="0.2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9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216" customFormat="1" ht="12.75" x14ac:dyDescent="0.2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9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216" customFormat="1" ht="12.75" x14ac:dyDescent="0.2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9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216" customFormat="1" ht="12.75" x14ac:dyDescent="0.2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9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216" customFormat="1" ht="12.75" x14ac:dyDescent="0.2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9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216" customFormat="1" ht="12.75" x14ac:dyDescent="0.2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9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216" customFormat="1" ht="12.75" x14ac:dyDescent="0.2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9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216" customFormat="1" ht="12.75" x14ac:dyDescent="0.2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9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216" customFormat="1" ht="12.75" x14ac:dyDescent="0.2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9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216" customFormat="1" ht="12.75" x14ac:dyDescent="0.2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9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216" customFormat="1" ht="12.75" x14ac:dyDescent="0.2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9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216" customFormat="1" ht="12.75" x14ac:dyDescent="0.2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9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216" customFormat="1" ht="12.75" x14ac:dyDescent="0.2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9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216" customFormat="1" ht="12.75" x14ac:dyDescent="0.2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9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216" customFormat="1" ht="12.75" x14ac:dyDescent="0.2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9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216" customFormat="1" ht="12.75" x14ac:dyDescent="0.2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9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216" customFormat="1" ht="12.75" x14ac:dyDescent="0.2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9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216" customFormat="1" ht="12.75" x14ac:dyDescent="0.2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9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216" customFormat="1" ht="12.75" x14ac:dyDescent="0.2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9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216" customFormat="1" ht="12.75" x14ac:dyDescent="0.2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9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216" customFormat="1" ht="12.75" x14ac:dyDescent="0.2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9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216" customFormat="1" ht="12.75" x14ac:dyDescent="0.2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9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216" customFormat="1" ht="12.75" x14ac:dyDescent="0.2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9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216" customFormat="1" ht="12.75" x14ac:dyDescent="0.2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9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216" customFormat="1" ht="12.75" x14ac:dyDescent="0.2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9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216" customFormat="1" ht="12.75" x14ac:dyDescent="0.2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9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216" customFormat="1" ht="12.75" x14ac:dyDescent="0.2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9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216" customFormat="1" ht="12.75" x14ac:dyDescent="0.2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9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216" customFormat="1" ht="12.75" x14ac:dyDescent="0.2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9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216" customFormat="1" ht="12.75" x14ac:dyDescent="0.2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9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216" customFormat="1" ht="12.75" x14ac:dyDescent="0.2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9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216" customFormat="1" ht="12.75" x14ac:dyDescent="0.2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9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216" customFormat="1" ht="12.75" x14ac:dyDescent="0.2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9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216" customFormat="1" ht="12.75" x14ac:dyDescent="0.2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9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216" customFormat="1" ht="12.75" x14ac:dyDescent="0.2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9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216" customFormat="1" ht="12.75" x14ac:dyDescent="0.2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9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216" customFormat="1" ht="12.75" x14ac:dyDescent="0.2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9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216" customFormat="1" ht="12.75" x14ac:dyDescent="0.2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9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216" customFormat="1" ht="12.75" x14ac:dyDescent="0.2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9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216" customFormat="1" ht="12.75" x14ac:dyDescent="0.2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9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216" customFormat="1" ht="12.75" x14ac:dyDescent="0.2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9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216" customFormat="1" ht="12.75" x14ac:dyDescent="0.2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9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216" customFormat="1" ht="12.75" x14ac:dyDescent="0.2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9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216" customFormat="1" ht="12.75" x14ac:dyDescent="0.2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9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216" customFormat="1" ht="12.75" x14ac:dyDescent="0.2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9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216" customFormat="1" ht="12.75" x14ac:dyDescent="0.2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9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216" customFormat="1" ht="12.75" x14ac:dyDescent="0.2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9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216" customFormat="1" ht="12.75" x14ac:dyDescent="0.2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9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216" customFormat="1" ht="12.75" x14ac:dyDescent="0.2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9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216" customFormat="1" ht="12.75" x14ac:dyDescent="0.2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9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216" customFormat="1" ht="12.75" x14ac:dyDescent="0.2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9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216" customFormat="1" ht="12.75" x14ac:dyDescent="0.2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9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216" customFormat="1" ht="12.75" x14ac:dyDescent="0.2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9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216" customFormat="1" ht="12.75" x14ac:dyDescent="0.2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9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216" customFormat="1" ht="12.75" x14ac:dyDescent="0.2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9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216" customFormat="1" ht="12.75" x14ac:dyDescent="0.2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9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216" customFormat="1" ht="12.75" x14ac:dyDescent="0.2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9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216" customFormat="1" ht="12.75" x14ac:dyDescent="0.2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9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216" customFormat="1" ht="12.75" x14ac:dyDescent="0.2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9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216" customFormat="1" ht="12.75" x14ac:dyDescent="0.2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9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216" customFormat="1" ht="12.75" x14ac:dyDescent="0.2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9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216" customFormat="1" ht="12.75" x14ac:dyDescent="0.2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9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216" customFormat="1" ht="12.75" x14ac:dyDescent="0.2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9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216" customFormat="1" ht="12.75" x14ac:dyDescent="0.2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9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216" customFormat="1" ht="12.75" x14ac:dyDescent="0.2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9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216" customFormat="1" ht="12.75" x14ac:dyDescent="0.2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9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216" customFormat="1" ht="12.75" x14ac:dyDescent="0.2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9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216" customFormat="1" ht="12.75" x14ac:dyDescent="0.2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9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216" customFormat="1" ht="12.75" x14ac:dyDescent="0.2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9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216" customFormat="1" ht="12.75" x14ac:dyDescent="0.2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9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216" customFormat="1" ht="12.75" x14ac:dyDescent="0.2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9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216" customFormat="1" ht="12.75" x14ac:dyDescent="0.2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9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216" customFormat="1" ht="12.75" x14ac:dyDescent="0.2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9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216" customFormat="1" ht="12.75" x14ac:dyDescent="0.2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9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216" customFormat="1" ht="12.75" x14ac:dyDescent="0.2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9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216" customFormat="1" ht="12.75" x14ac:dyDescent="0.2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9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216" customFormat="1" ht="12.75" x14ac:dyDescent="0.2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9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216" customFormat="1" ht="12.75" x14ac:dyDescent="0.2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9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216" customFormat="1" ht="12.75" x14ac:dyDescent="0.2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9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216" customFormat="1" ht="12.75" x14ac:dyDescent="0.2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9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216" customFormat="1" ht="12.75" x14ac:dyDescent="0.2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9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216" customFormat="1" ht="12.75" x14ac:dyDescent="0.2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9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216" customFormat="1" ht="12.75" x14ac:dyDescent="0.2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9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216" customFormat="1" ht="12.75" x14ac:dyDescent="0.2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9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216" customFormat="1" ht="12.75" x14ac:dyDescent="0.2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9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216" customFormat="1" ht="12.75" x14ac:dyDescent="0.2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9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216" customFormat="1" ht="12.75" x14ac:dyDescent="0.2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9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216" customFormat="1" ht="12.75" x14ac:dyDescent="0.2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9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216" customFormat="1" ht="12.75" x14ac:dyDescent="0.2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9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216" customFormat="1" ht="12.75" x14ac:dyDescent="0.2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9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216" customFormat="1" ht="12.75" x14ac:dyDescent="0.2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9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216" customFormat="1" ht="12.75" x14ac:dyDescent="0.2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9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216" customFormat="1" ht="12.75" x14ac:dyDescent="0.2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9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216" customFormat="1" ht="12.75" x14ac:dyDescent="0.2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9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216" customFormat="1" ht="12.75" x14ac:dyDescent="0.2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9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216" customFormat="1" ht="12.75" x14ac:dyDescent="0.2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9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216" customFormat="1" ht="12.75" x14ac:dyDescent="0.2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9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216" customFormat="1" ht="12.75" x14ac:dyDescent="0.2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9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216" customFormat="1" ht="12.75" x14ac:dyDescent="0.2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9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216" customFormat="1" ht="12.75" x14ac:dyDescent="0.2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9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216" customFormat="1" ht="12.75" x14ac:dyDescent="0.2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9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216" customFormat="1" ht="12.75" x14ac:dyDescent="0.2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9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216" customFormat="1" ht="12.75" x14ac:dyDescent="0.2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9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216" customFormat="1" ht="12.75" x14ac:dyDescent="0.2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9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216" customFormat="1" ht="12.75" x14ac:dyDescent="0.2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9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216" customFormat="1" ht="12.75" x14ac:dyDescent="0.2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9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216" customFormat="1" ht="12.75" x14ac:dyDescent="0.2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9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216" customFormat="1" ht="12.75" x14ac:dyDescent="0.2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9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216" customFormat="1" ht="12.75" x14ac:dyDescent="0.2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9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216" customFormat="1" ht="12.75" x14ac:dyDescent="0.2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9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216" customFormat="1" ht="12.75" x14ac:dyDescent="0.2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9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216" customFormat="1" ht="12.75" x14ac:dyDescent="0.2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9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216" customFormat="1" ht="12.75" x14ac:dyDescent="0.2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9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216" customFormat="1" ht="12.75" x14ac:dyDescent="0.2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9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216" customFormat="1" ht="12.75" x14ac:dyDescent="0.2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9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216" customFormat="1" ht="12.75" x14ac:dyDescent="0.2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9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216" customFormat="1" ht="12.75" x14ac:dyDescent="0.2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9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216" customFormat="1" ht="12.75" x14ac:dyDescent="0.2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9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216" customFormat="1" ht="12.75" x14ac:dyDescent="0.2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9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216" customFormat="1" ht="12.75" x14ac:dyDescent="0.2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9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216" customFormat="1" ht="12.75" x14ac:dyDescent="0.2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9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216" customFormat="1" ht="12.75" x14ac:dyDescent="0.2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9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216" customFormat="1" ht="12.75" x14ac:dyDescent="0.2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9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216" customFormat="1" ht="12.75" x14ac:dyDescent="0.2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9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216" customFormat="1" ht="12.75" x14ac:dyDescent="0.2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9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216" customFormat="1" ht="12.75" x14ac:dyDescent="0.2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9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216" customFormat="1" ht="12.75" x14ac:dyDescent="0.2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9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216" customFormat="1" ht="12.75" x14ac:dyDescent="0.2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9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216" customFormat="1" ht="12.75" x14ac:dyDescent="0.2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9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216" customFormat="1" ht="12.75" x14ac:dyDescent="0.2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9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216" customFormat="1" ht="12.75" x14ac:dyDescent="0.2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9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216" customFormat="1" ht="12.75" x14ac:dyDescent="0.2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9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216" customFormat="1" ht="12.75" x14ac:dyDescent="0.2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9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216" customFormat="1" ht="12.75" x14ac:dyDescent="0.2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9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216" customFormat="1" ht="12.75" x14ac:dyDescent="0.2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9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216" customFormat="1" ht="12.75" x14ac:dyDescent="0.2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9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216" customFormat="1" ht="12.75" x14ac:dyDescent="0.2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9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216" customFormat="1" ht="12.75" x14ac:dyDescent="0.2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9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216" customFormat="1" ht="12.75" x14ac:dyDescent="0.2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9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216" customFormat="1" ht="12.75" x14ac:dyDescent="0.2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9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216" customFormat="1" ht="12.75" x14ac:dyDescent="0.2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9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216" customFormat="1" ht="12.75" x14ac:dyDescent="0.2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9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216" customFormat="1" ht="12.75" x14ac:dyDescent="0.2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9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216" customFormat="1" ht="12.75" x14ac:dyDescent="0.2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9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216" customFormat="1" ht="12.75" x14ac:dyDescent="0.2">
      <c r="A899" s="10"/>
      <c r="B899" s="17"/>
      <c r="C899" s="10"/>
      <c r="D899" s="10"/>
      <c r="E899" s="10"/>
      <c r="F899" s="10"/>
      <c r="G899" s="10"/>
      <c r="H899" s="9"/>
      <c r="I899" s="9"/>
      <c r="J899" s="10"/>
      <c r="K899" s="9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216" customFormat="1" ht="12.75" x14ac:dyDescent="0.2">
      <c r="A900" s="10"/>
      <c r="B900" s="17"/>
      <c r="C900" s="10"/>
      <c r="D900" s="10"/>
      <c r="E900" s="10"/>
      <c r="F900" s="10"/>
      <c r="G900" s="10"/>
      <c r="H900" s="9"/>
      <c r="I900" s="9"/>
      <c r="J900" s="10"/>
      <c r="K900" s="9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216" customFormat="1" ht="12.75" x14ac:dyDescent="0.2">
      <c r="A901" s="10"/>
      <c r="B901" s="17"/>
      <c r="C901" s="10"/>
      <c r="D901" s="10"/>
      <c r="E901" s="10"/>
      <c r="F901" s="10"/>
      <c r="G901" s="10"/>
      <c r="H901" s="9"/>
      <c r="I901" s="9"/>
      <c r="J901" s="10"/>
      <c r="K901" s="9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216" customFormat="1" ht="12.75" x14ac:dyDescent="0.2">
      <c r="A902" s="10"/>
      <c r="B902" s="17"/>
      <c r="C902" s="10"/>
      <c r="D902" s="10"/>
      <c r="E902" s="10"/>
      <c r="F902" s="10"/>
      <c r="G902" s="10"/>
      <c r="H902" s="9"/>
      <c r="I902" s="9"/>
      <c r="J902" s="10"/>
      <c r="K902" s="9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216" customFormat="1" ht="12.75" x14ac:dyDescent="0.2">
      <c r="A903" s="10"/>
      <c r="B903" s="17"/>
      <c r="C903" s="10"/>
      <c r="D903" s="10"/>
      <c r="E903" s="10"/>
      <c r="F903" s="10"/>
      <c r="G903" s="10"/>
      <c r="H903" s="9"/>
      <c r="I903" s="9"/>
      <c r="J903" s="10"/>
      <c r="K903" s="9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216" customFormat="1" ht="12.75" x14ac:dyDescent="0.2">
      <c r="A904" s="10"/>
      <c r="B904" s="17"/>
      <c r="C904" s="10"/>
      <c r="D904" s="10"/>
      <c r="E904" s="10"/>
      <c r="F904" s="10"/>
      <c r="G904" s="10"/>
      <c r="H904" s="9"/>
      <c r="I904" s="9"/>
      <c r="J904" s="10"/>
      <c r="K904" s="9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216" customFormat="1" ht="12.75" x14ac:dyDescent="0.2">
      <c r="A905" s="10"/>
      <c r="B905" s="17"/>
      <c r="C905" s="10"/>
      <c r="D905" s="10"/>
      <c r="E905" s="10"/>
      <c r="F905" s="10"/>
      <c r="G905" s="10"/>
      <c r="H905" s="9"/>
      <c r="I905" s="9"/>
      <c r="J905" s="10"/>
      <c r="K905" s="9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216" customFormat="1" ht="12.75" x14ac:dyDescent="0.2">
      <c r="A906" s="10"/>
      <c r="B906" s="17"/>
      <c r="C906" s="10"/>
      <c r="D906" s="10"/>
      <c r="E906" s="10"/>
      <c r="F906" s="10"/>
      <c r="G906" s="10"/>
      <c r="H906" s="9"/>
      <c r="I906" s="9"/>
      <c r="J906" s="10"/>
      <c r="K906" s="9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216" customFormat="1" ht="12.75" x14ac:dyDescent="0.2">
      <c r="A907" s="10"/>
      <c r="B907" s="17"/>
      <c r="C907" s="10"/>
      <c r="D907" s="10"/>
      <c r="E907" s="10"/>
      <c r="F907" s="10"/>
      <c r="G907" s="10"/>
      <c r="H907" s="9"/>
      <c r="I907" s="9"/>
      <c r="J907" s="10"/>
      <c r="K907" s="9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216" customFormat="1" ht="12.75" x14ac:dyDescent="0.2">
      <c r="A908" s="10"/>
      <c r="B908" s="17"/>
      <c r="C908" s="10"/>
      <c r="D908" s="10"/>
      <c r="E908" s="10"/>
      <c r="F908" s="10"/>
      <c r="G908" s="10"/>
      <c r="H908" s="9"/>
      <c r="I908" s="9"/>
      <c r="J908" s="10"/>
      <c r="K908" s="9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216" customFormat="1" ht="12.75" x14ac:dyDescent="0.2">
      <c r="A909" s="10"/>
      <c r="B909" s="17"/>
      <c r="C909" s="10"/>
      <c r="D909" s="10"/>
      <c r="E909" s="10"/>
      <c r="F909" s="10"/>
      <c r="G909" s="10"/>
      <c r="H909" s="9"/>
      <c r="I909" s="9"/>
      <c r="J909" s="10"/>
      <c r="K909" s="9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216" customFormat="1" ht="12.75" x14ac:dyDescent="0.2">
      <c r="A910" s="10"/>
      <c r="B910" s="17"/>
      <c r="C910" s="10"/>
      <c r="D910" s="10"/>
      <c r="E910" s="10"/>
      <c r="F910" s="10"/>
      <c r="G910" s="10"/>
      <c r="H910" s="9"/>
      <c r="I910" s="9"/>
      <c r="J910" s="10"/>
      <c r="K910" s="9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216" customFormat="1" ht="12.75" x14ac:dyDescent="0.2">
      <c r="A911" s="10"/>
      <c r="B911" s="17"/>
      <c r="C911" s="10"/>
      <c r="D911" s="10"/>
      <c r="E911" s="10"/>
      <c r="F911" s="10"/>
      <c r="G911" s="10"/>
      <c r="H911" s="9"/>
      <c r="I911" s="9"/>
      <c r="J911" s="10"/>
      <c r="K911" s="9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216" customFormat="1" ht="12.75" x14ac:dyDescent="0.2">
      <c r="A912" s="10"/>
      <c r="B912" s="17"/>
      <c r="C912" s="10"/>
      <c r="D912" s="10"/>
      <c r="E912" s="10"/>
      <c r="F912" s="10"/>
      <c r="G912" s="10"/>
      <c r="H912" s="9"/>
      <c r="I912" s="9"/>
      <c r="J912" s="10"/>
      <c r="K912" s="9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216" customFormat="1" ht="12.75" x14ac:dyDescent="0.2">
      <c r="A913" s="10"/>
      <c r="B913" s="17"/>
      <c r="C913" s="10"/>
      <c r="D913" s="10"/>
      <c r="E913" s="10"/>
      <c r="F913" s="10"/>
      <c r="G913" s="10"/>
      <c r="H913" s="9"/>
      <c r="I913" s="9"/>
      <c r="J913" s="10"/>
      <c r="K913" s="9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216" customFormat="1" ht="12.75" x14ac:dyDescent="0.2">
      <c r="A914" s="10"/>
      <c r="B914" s="17"/>
      <c r="C914" s="10"/>
      <c r="D914" s="10"/>
      <c r="E914" s="10"/>
      <c r="F914" s="10"/>
      <c r="G914" s="10"/>
      <c r="H914" s="9"/>
      <c r="I914" s="9"/>
      <c r="J914" s="10"/>
      <c r="K914" s="9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216" customFormat="1" ht="12.75" x14ac:dyDescent="0.2">
      <c r="A915" s="10"/>
      <c r="B915" s="17"/>
      <c r="C915" s="10"/>
      <c r="D915" s="10"/>
      <c r="E915" s="10"/>
      <c r="F915" s="10"/>
      <c r="G915" s="10"/>
      <c r="H915" s="9"/>
      <c r="I915" s="9"/>
      <c r="J915" s="10"/>
      <c r="K915" s="9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216" customFormat="1" ht="12.75" x14ac:dyDescent="0.2">
      <c r="A916" s="10"/>
      <c r="B916" s="17"/>
      <c r="C916" s="10"/>
      <c r="D916" s="10"/>
      <c r="E916" s="10"/>
      <c r="F916" s="10"/>
      <c r="G916" s="10"/>
      <c r="H916" s="9"/>
      <c r="I916" s="9"/>
      <c r="J916" s="10"/>
      <c r="K916" s="9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216" customFormat="1" ht="12.75" x14ac:dyDescent="0.2">
      <c r="A917" s="10"/>
      <c r="B917" s="17"/>
      <c r="C917" s="10"/>
      <c r="D917" s="10"/>
      <c r="E917" s="10"/>
      <c r="F917" s="10"/>
      <c r="G917" s="10"/>
      <c r="H917" s="9"/>
      <c r="I917" s="9"/>
      <c r="J917" s="10"/>
      <c r="K917" s="9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216" customFormat="1" ht="12.75" x14ac:dyDescent="0.2">
      <c r="A918" s="10"/>
      <c r="B918" s="17"/>
      <c r="C918" s="10"/>
      <c r="D918" s="10"/>
      <c r="E918" s="10"/>
      <c r="F918" s="10"/>
      <c r="G918" s="10"/>
      <c r="H918" s="9"/>
      <c r="I918" s="9"/>
      <c r="J918" s="10"/>
      <c r="K918" s="9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216" customFormat="1" ht="12.75" x14ac:dyDescent="0.2">
      <c r="A919" s="10"/>
      <c r="B919" s="17"/>
      <c r="C919" s="10"/>
      <c r="D919" s="10"/>
      <c r="E919" s="10"/>
      <c r="F919" s="10"/>
      <c r="G919" s="10"/>
      <c r="H919" s="9"/>
      <c r="I919" s="9"/>
      <c r="J919" s="10"/>
      <c r="K919" s="9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216" customFormat="1" ht="12.75" x14ac:dyDescent="0.2">
      <c r="A920" s="10"/>
      <c r="B920" s="17"/>
      <c r="C920" s="10"/>
      <c r="D920" s="10"/>
      <c r="E920" s="10"/>
      <c r="F920" s="10"/>
      <c r="G920" s="10"/>
      <c r="H920" s="9"/>
      <c r="I920" s="9"/>
      <c r="J920" s="10"/>
      <c r="K920" s="9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216" customFormat="1" ht="12.75" x14ac:dyDescent="0.2">
      <c r="A921" s="10"/>
      <c r="B921" s="17"/>
      <c r="C921" s="10"/>
      <c r="D921" s="10"/>
      <c r="E921" s="10"/>
      <c r="F921" s="10"/>
      <c r="G921" s="10"/>
      <c r="H921" s="9"/>
      <c r="I921" s="9"/>
      <c r="J921" s="10"/>
      <c r="K921" s="9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216" customFormat="1" ht="12.75" x14ac:dyDescent="0.2">
      <c r="A922" s="10"/>
      <c r="B922" s="17"/>
      <c r="C922" s="10"/>
      <c r="D922" s="10"/>
      <c r="E922" s="10"/>
      <c r="F922" s="10"/>
      <c r="G922" s="10"/>
      <c r="H922" s="9"/>
      <c r="I922" s="9"/>
      <c r="J922" s="10"/>
      <c r="K922" s="9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216" customFormat="1" ht="12.75" x14ac:dyDescent="0.2">
      <c r="A923" s="10"/>
      <c r="B923" s="17"/>
      <c r="C923" s="10"/>
      <c r="D923" s="10"/>
      <c r="E923" s="10"/>
      <c r="F923" s="10"/>
      <c r="G923" s="10"/>
      <c r="H923" s="9"/>
      <c r="I923" s="9"/>
      <c r="J923" s="10"/>
      <c r="K923" s="9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216" customFormat="1" ht="12.75" x14ac:dyDescent="0.2">
      <c r="A924" s="10"/>
      <c r="B924" s="17"/>
      <c r="C924" s="10"/>
      <c r="D924" s="10"/>
      <c r="E924" s="10"/>
      <c r="F924" s="10"/>
      <c r="G924" s="10"/>
      <c r="H924" s="9"/>
      <c r="I924" s="9"/>
      <c r="J924" s="10"/>
      <c r="K924" s="9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216" customFormat="1" ht="12.75" x14ac:dyDescent="0.2">
      <c r="A925" s="10"/>
      <c r="B925" s="17"/>
      <c r="C925" s="10"/>
      <c r="D925" s="10"/>
      <c r="E925" s="10"/>
      <c r="F925" s="10"/>
      <c r="G925" s="10"/>
      <c r="H925" s="9"/>
      <c r="I925" s="9"/>
      <c r="J925" s="10"/>
      <c r="K925" s="9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216" customFormat="1" ht="15" customHeight="1" x14ac:dyDescent="0.2">
      <c r="A926" s="10"/>
      <c r="B926" s="10"/>
      <c r="C926" s="10"/>
      <c r="D926" s="10"/>
      <c r="E926" s="10"/>
      <c r="F926" s="10"/>
      <c r="G926" s="10"/>
      <c r="H926" s="9"/>
      <c r="I926" s="9"/>
      <c r="J926" s="10"/>
      <c r="K926" s="9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216" customFormat="1" ht="15" customHeight="1" x14ac:dyDescent="0.2">
      <c r="A927" s="10"/>
      <c r="B927" s="10"/>
      <c r="C927" s="10"/>
      <c r="D927" s="10"/>
      <c r="E927" s="10"/>
      <c r="F927" s="10"/>
      <c r="G927" s="10"/>
      <c r="H927" s="9"/>
      <c r="I927" s="9"/>
      <c r="J927" s="10"/>
      <c r="K927" s="9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</sheetData>
  <autoFilter ref="A5:AS29" xr:uid="{63CC3BBF-B5BE-41AA-970B-20BF7157863F}">
    <sortState xmlns:xlrd2="http://schemas.microsoft.com/office/spreadsheetml/2017/richdata2" ref="A6:AS31">
      <sortCondition ref="M5:M29"/>
    </sortState>
  </autoFilter>
  <mergeCells count="4">
    <mergeCell ref="AF3:AI3"/>
    <mergeCell ref="AJ3:AM3"/>
    <mergeCell ref="AN3:AQ3"/>
    <mergeCell ref="D4:E4"/>
  </mergeCells>
  <conditionalFormatting sqref="H6:I10">
    <cfRule type="expression" dxfId="3" priority="4">
      <formula>H6&lt;&gt;AR6</formula>
    </cfRule>
  </conditionalFormatting>
  <conditionalFormatting sqref="H12:I14">
    <cfRule type="expression" dxfId="2" priority="3">
      <formula>H12&lt;&gt;AR12</formula>
    </cfRule>
  </conditionalFormatting>
  <conditionalFormatting sqref="H16:I19">
    <cfRule type="expression" dxfId="1" priority="2">
      <formula>H16&lt;&gt;AR16</formula>
    </cfRule>
  </conditionalFormatting>
  <conditionalFormatting sqref="H21:I31">
    <cfRule type="expression" dxfId="0" priority="1">
      <formula>H21&lt;&gt;AR21</formula>
    </cfRule>
  </conditionalFormatting>
  <dataValidations count="2">
    <dataValidation type="list" allowBlank="1" showInputMessage="1" prompt="Click and enter a value from range '2016'!AC2:AE2" sqref="E3" xr:uid="{2D0B4856-6E3F-41D0-9518-67AF5E7B1D2C}">
      <formula1>$AF$2:$AH$2</formula1>
    </dataValidation>
    <dataValidation type="list" allowBlank="1" sqref="H12:I14 AR6:AS10 H6:I10 AR21:AS31 H21:I31 H16:I19 AR12:AS14 AR16:AS19" xr:uid="{4F2AB60C-4B5D-4015-ABFB-D6EE144649A8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800E-9986-47A8-AC05-27CD8A829C80}">
  <dimension ref="A1:AY859"/>
  <sheetViews>
    <sheetView zoomScale="93" zoomScaleNormal="100" workbookViewId="0">
      <selection activeCell="A4" sqref="A4:AJ47"/>
    </sheetView>
  </sheetViews>
  <sheetFormatPr baseColWidth="10" defaultColWidth="15.28515625" defaultRowHeight="15" customHeight="1" outlineLevelCol="1" x14ac:dyDescent="0.25"/>
  <cols>
    <col min="1" max="1" width="5" style="225" customWidth="1"/>
    <col min="2" max="2" width="20.7109375" style="225" customWidth="1"/>
    <col min="3" max="5" width="11.28515625" style="225" customWidth="1"/>
    <col min="6" max="6" width="19.28515625" style="225" customWidth="1"/>
    <col min="7" max="7" width="17.85546875" style="225" bestFit="1" customWidth="1"/>
    <col min="8" max="8" width="11" style="225" customWidth="1"/>
    <col min="9" max="10" width="5.85546875" style="225" customWidth="1" outlineLevel="1"/>
    <col min="11" max="23" width="5.5703125" style="225" customWidth="1" outlineLevel="1"/>
    <col min="24" max="24" width="7.140625" style="225" customWidth="1" outlineLevel="1"/>
    <col min="25" max="25" width="5.5703125" style="225" customWidth="1" outlineLevel="1"/>
    <col min="26" max="26" width="7" style="225" customWidth="1" outlineLevel="1"/>
    <col min="27" max="27" width="3.42578125" style="225" customWidth="1"/>
    <col min="28" max="29" width="5.5703125" style="225" customWidth="1"/>
    <col min="30" max="30" width="6.42578125" style="225" bestFit="1" customWidth="1"/>
    <col min="31" max="35" width="5.5703125" style="225" customWidth="1"/>
    <col min="36" max="36" width="8.28515625" style="225" customWidth="1"/>
    <col min="37" max="16384" width="15.28515625" style="225"/>
  </cols>
  <sheetData>
    <row r="1" spans="1:36" ht="18.75" customHeight="1" x14ac:dyDescent="0.3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219"/>
      <c r="K1" s="220"/>
      <c r="L1" s="220"/>
      <c r="M1" s="220"/>
      <c r="N1" s="220"/>
      <c r="O1" s="220"/>
      <c r="P1" s="220"/>
      <c r="Q1" s="220"/>
      <c r="R1" s="220"/>
      <c r="S1" s="220"/>
      <c r="T1" s="221"/>
      <c r="U1" s="218"/>
      <c r="V1" s="222"/>
      <c r="W1" s="222"/>
      <c r="X1" s="222"/>
      <c r="Y1" s="222"/>
      <c r="Z1" s="223"/>
      <c r="AA1" s="224"/>
      <c r="AB1" s="224"/>
      <c r="AC1" s="224"/>
      <c r="AD1" s="224"/>
    </row>
    <row r="2" spans="1:36" ht="12.75" customHeight="1" x14ac:dyDescent="0.25">
      <c r="A2" s="226" t="s">
        <v>135</v>
      </c>
      <c r="B2" s="227"/>
      <c r="C2" s="228"/>
      <c r="D2" s="228"/>
      <c r="E2" s="228"/>
      <c r="F2" s="227"/>
      <c r="G2" s="228"/>
      <c r="H2" s="227"/>
      <c r="I2" s="228"/>
      <c r="J2" s="229"/>
      <c r="K2" s="230"/>
      <c r="L2" s="230"/>
      <c r="N2" s="230"/>
      <c r="O2" s="230"/>
      <c r="P2" s="230"/>
      <c r="Q2" s="231" t="s">
        <v>136</v>
      </c>
      <c r="R2" s="230"/>
      <c r="S2" s="230"/>
      <c r="T2" s="232"/>
      <c r="U2" s="228"/>
      <c r="V2" s="233"/>
      <c r="W2" s="233"/>
      <c r="X2" s="233"/>
      <c r="Y2" s="233"/>
      <c r="Z2" s="223"/>
      <c r="AA2" s="234"/>
      <c r="AB2" s="234"/>
      <c r="AC2" s="234"/>
      <c r="AD2" s="234"/>
      <c r="AE2" s="235" t="s">
        <v>137</v>
      </c>
    </row>
    <row r="3" spans="1:36" ht="13.5" customHeight="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7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3"/>
      <c r="W3" s="233"/>
      <c r="X3" s="233"/>
      <c r="Y3" s="233"/>
      <c r="Z3" s="223"/>
      <c r="AA3" s="234"/>
      <c r="AB3" s="234"/>
      <c r="AC3" s="234"/>
      <c r="AD3" s="234"/>
    </row>
    <row r="4" spans="1:36" ht="13.5" customHeight="1" x14ac:dyDescent="0.25">
      <c r="A4" s="238" t="s">
        <v>138</v>
      </c>
      <c r="B4" s="238" t="s">
        <v>23</v>
      </c>
      <c r="C4" s="238" t="s">
        <v>24</v>
      </c>
      <c r="D4" s="287" t="s">
        <v>25</v>
      </c>
      <c r="E4" s="288"/>
      <c r="F4" s="238" t="s">
        <v>26</v>
      </c>
      <c r="G4" s="238" t="s">
        <v>27</v>
      </c>
      <c r="H4" s="238" t="s">
        <v>139</v>
      </c>
      <c r="I4" s="239" t="s">
        <v>140</v>
      </c>
      <c r="J4" s="239" t="s">
        <v>141</v>
      </c>
      <c r="K4" s="239" t="s">
        <v>142</v>
      </c>
      <c r="L4" s="239" t="s">
        <v>143</v>
      </c>
      <c r="M4" s="240" t="s">
        <v>144</v>
      </c>
      <c r="N4" s="239" t="s">
        <v>145</v>
      </c>
      <c r="O4" s="239" t="s">
        <v>146</v>
      </c>
      <c r="P4" s="239" t="s">
        <v>147</v>
      </c>
      <c r="Q4" s="241"/>
      <c r="R4" s="239" t="s">
        <v>148</v>
      </c>
      <c r="S4" s="239" t="s">
        <v>149</v>
      </c>
      <c r="T4" s="239" t="s">
        <v>150</v>
      </c>
      <c r="U4" s="242" t="s">
        <v>151</v>
      </c>
      <c r="V4" s="243" t="s">
        <v>152</v>
      </c>
      <c r="W4" s="239" t="s">
        <v>153</v>
      </c>
      <c r="X4" s="243" t="s">
        <v>154</v>
      </c>
      <c r="Y4" s="243" t="s">
        <v>155</v>
      </c>
      <c r="Z4" s="243" t="s">
        <v>156</v>
      </c>
      <c r="AA4" s="234"/>
      <c r="AB4" s="244">
        <v>1</v>
      </c>
      <c r="AC4" s="244">
        <v>2</v>
      </c>
      <c r="AD4" s="244">
        <v>3</v>
      </c>
      <c r="AE4" s="244">
        <v>4</v>
      </c>
      <c r="AF4" s="244">
        <v>5</v>
      </c>
      <c r="AG4" s="244">
        <v>6</v>
      </c>
      <c r="AH4" s="244">
        <v>7</v>
      </c>
      <c r="AI4" s="244">
        <v>8</v>
      </c>
      <c r="AJ4" s="245" t="s">
        <v>156</v>
      </c>
    </row>
    <row r="5" spans="1:36" ht="13.5" customHeight="1" x14ac:dyDescent="0.25">
      <c r="A5" s="238"/>
      <c r="B5" s="246"/>
      <c r="C5" s="246"/>
      <c r="D5" s="246"/>
      <c r="E5" s="246"/>
      <c r="F5" s="246"/>
      <c r="G5" s="246"/>
      <c r="H5" s="246"/>
      <c r="I5" s="239"/>
      <c r="J5" s="239"/>
      <c r="K5" s="239"/>
      <c r="L5" s="247"/>
      <c r="M5" s="243"/>
      <c r="N5" s="239"/>
      <c r="O5" s="239"/>
      <c r="P5" s="239"/>
      <c r="Q5" s="241"/>
      <c r="R5" s="239"/>
      <c r="S5" s="239"/>
      <c r="T5" s="239"/>
      <c r="U5" s="242"/>
      <c r="V5" s="243"/>
      <c r="W5" s="239"/>
      <c r="X5" s="243"/>
      <c r="Y5" s="243"/>
      <c r="Z5" s="243"/>
      <c r="AA5" s="234"/>
      <c r="AB5" s="248"/>
      <c r="AC5" s="248"/>
      <c r="AD5" s="248"/>
      <c r="AE5" s="248"/>
      <c r="AF5" s="248"/>
      <c r="AG5" s="248"/>
      <c r="AH5" s="248"/>
      <c r="AI5" s="248"/>
      <c r="AJ5" s="249"/>
    </row>
    <row r="6" spans="1:36" s="233" customFormat="1" ht="13.35" customHeight="1" x14ac:dyDescent="0.2">
      <c r="A6" s="248">
        <v>1</v>
      </c>
      <c r="B6" s="250" t="s">
        <v>59</v>
      </c>
      <c r="C6" s="145" t="s">
        <v>60</v>
      </c>
      <c r="D6" s="146" t="s">
        <v>56</v>
      </c>
      <c r="E6" s="147">
        <v>70</v>
      </c>
      <c r="F6" s="144" t="s">
        <v>61</v>
      </c>
      <c r="G6" s="164" t="s">
        <v>62</v>
      </c>
      <c r="H6" s="251" t="s">
        <v>157</v>
      </c>
      <c r="I6" s="252">
        <f>VLOOKUP($B6,'[1]0905'!$B$6:$N$28, 13, FALSE)</f>
        <v>9.5238095238095233E-2</v>
      </c>
      <c r="J6" s="252">
        <f>VLOOKUP($B6,'[1]1505'!$B$6:$N$50, 13, FALSE)</f>
        <v>0.15</v>
      </c>
      <c r="K6" s="252">
        <f>VLOOKUP($B6,'[1]2305'!$B$6:$N$50, 13, FALSE)</f>
        <v>0.27586206896551724</v>
      </c>
      <c r="L6" s="252">
        <f>VLOOKUP($B6,'[1]3005'!$B$6:$N$50, 13, FALSE)</f>
        <v>8.3333333333333329E-2</v>
      </c>
      <c r="M6" s="252">
        <f>VLOOKUP($B6,'[1]0606'!$B$6:$N$49, 13, FALSE)</f>
        <v>1</v>
      </c>
      <c r="N6" s="252">
        <f>VLOOKUP($B6,'[1]1306'!$B$6:$N$49, 13, FALSE)</f>
        <v>0.14285714285714285</v>
      </c>
      <c r="O6" s="253">
        <f>VLOOKUP($B6,'[1]2006'!$B$6:$N$49, 13, FALSE)</f>
        <v>0.05</v>
      </c>
      <c r="P6" s="253">
        <f>VLOOKUP($B6,'[1]2706'!$B$6:$N$48, 13, FALSE)</f>
        <v>5.2631578947368418E-2</v>
      </c>
      <c r="Q6" s="254"/>
      <c r="R6" s="252">
        <f>VLOOKUP($B6,'[1]0808'!$B$6:$N$48, 13, FALSE)</f>
        <v>0.33333333333333331</v>
      </c>
      <c r="S6" s="252">
        <f>VLOOKUP($B6,'[1]1508'!$B$6:$N$48, 13, FALSE)</f>
        <v>0.16666666666666666</v>
      </c>
      <c r="T6" s="252">
        <v>1.5</v>
      </c>
      <c r="U6" s="252">
        <v>1.5</v>
      </c>
      <c r="V6" s="252">
        <f>VLOOKUP($B6,'[1]0509'!$B$6:$N$48, 13, FALSE)</f>
        <v>0.1111111111111111</v>
      </c>
      <c r="W6" s="252">
        <f>VLOOKUP($B6,'[1]1209'!$B$6:$N$48, 13, FALSE)</f>
        <v>0.11538461538461539</v>
      </c>
      <c r="X6" s="255">
        <v>0.16</v>
      </c>
      <c r="Y6" s="252">
        <f>VLOOKUP($B6,'[1]2609'!$B$6:$N$48, 13, FALSE)</f>
        <v>7.6923076923076927E-2</v>
      </c>
      <c r="Z6" s="256">
        <f t="shared" ref="Z6:Z47" si="0">SUM(I6:Y6)</f>
        <v>5.8133410227602589</v>
      </c>
      <c r="AB6" s="256">
        <f t="shared" ref="AB6:AB47" si="1">SMALL(I6:Y6,1)</f>
        <v>0.05</v>
      </c>
      <c r="AC6" s="256">
        <f t="shared" ref="AC6:AC47" si="2">SMALL(I6:Y6,2)</f>
        <v>5.2631578947368418E-2</v>
      </c>
      <c r="AD6" s="256">
        <f t="shared" ref="AD6:AD47" si="3">SMALL(I6:Y6,3)</f>
        <v>7.6923076923076927E-2</v>
      </c>
      <c r="AE6" s="256">
        <f t="shared" ref="AE6:AE47" si="4">SMALL(I6:Y6,4)</f>
        <v>8.3333333333333329E-2</v>
      </c>
      <c r="AF6" s="256">
        <f t="shared" ref="AF6:AF47" si="5">SMALL(I6:Y6,5)</f>
        <v>9.5238095238095233E-2</v>
      </c>
      <c r="AG6" s="256">
        <f t="shared" ref="AG6:AG47" si="6">SMALL(I6:Y6,6)</f>
        <v>0.1111111111111111</v>
      </c>
      <c r="AH6" s="256">
        <f t="shared" ref="AH6:AH47" si="7">SMALL(I6:Y6,7)</f>
        <v>0.11538461538461539</v>
      </c>
      <c r="AI6" s="257">
        <f t="shared" ref="AI6:AI47" si="8">SMALL(I6:Y6,8)</f>
        <v>0.14285714285714285</v>
      </c>
      <c r="AJ6" s="258">
        <f t="shared" ref="AJ6:AJ47" si="9">SUM(AB6:AI6)</f>
        <v>0.72747895379474325</v>
      </c>
    </row>
    <row r="7" spans="1:36" s="233" customFormat="1" ht="13.35" customHeight="1" x14ac:dyDescent="0.2">
      <c r="A7" s="248">
        <v>2</v>
      </c>
      <c r="B7" s="259" t="s">
        <v>76</v>
      </c>
      <c r="C7" s="82" t="s">
        <v>67</v>
      </c>
      <c r="D7" s="83" t="s">
        <v>56</v>
      </c>
      <c r="E7" s="84">
        <v>105</v>
      </c>
      <c r="F7" s="81" t="s">
        <v>61</v>
      </c>
      <c r="G7" s="85" t="s">
        <v>77</v>
      </c>
      <c r="H7" s="251" t="s">
        <v>157</v>
      </c>
      <c r="I7" s="253">
        <f>VLOOKUP($B7,'[1]0905'!$B$6:$N$28, 13, FALSE)</f>
        <v>4.7619047619047616E-2</v>
      </c>
      <c r="J7" s="255">
        <v>0.22</v>
      </c>
      <c r="K7" s="252">
        <f>VLOOKUP($B7,'[1]2305'!$B$6:$N$50, 13, FALSE)</f>
        <v>0.44827586206896552</v>
      </c>
      <c r="L7" s="252">
        <f>VLOOKUP($B7,'[1]3005'!$B$6:$N$50, 13, FALSE)</f>
        <v>0.125</v>
      </c>
      <c r="M7" s="252">
        <f>VLOOKUP($B7,'[1]0606'!$B$6:$N$49, 13, FALSE)</f>
        <v>1.5</v>
      </c>
      <c r="N7" s="253">
        <f>VLOOKUP($B7,'[1]1306'!$B$6:$N$49, 13, FALSE)</f>
        <v>3.5714285714285712E-2</v>
      </c>
      <c r="O7" s="252">
        <f>VLOOKUP($B7,'[1]2006'!$B$6:$N$49, 13, FALSE)</f>
        <v>1.5</v>
      </c>
      <c r="P7" s="252">
        <v>1.5</v>
      </c>
      <c r="Q7" s="254"/>
      <c r="R7" s="253">
        <f>VLOOKUP($B7,'[1]0808'!$B$6:$N$48, 13, FALSE)</f>
        <v>0.1111111111111111</v>
      </c>
      <c r="S7" s="253">
        <f>VLOOKUP($B7,'[1]1508'!$B$6:$N$48, 13, FALSE)</f>
        <v>5.5555555555555552E-2</v>
      </c>
      <c r="T7" s="252">
        <v>1.5</v>
      </c>
      <c r="U7" s="252">
        <f>VLOOKUP($B7,'[1]2908'!$B$6:$N$48, 13, FALSE)</f>
        <v>0.25</v>
      </c>
      <c r="V7" s="252">
        <f>VLOOKUP($B7,'[1]0509'!$B$6:$N$48, 13, FALSE)</f>
        <v>0.18518518518518517</v>
      </c>
      <c r="W7" s="252">
        <f>VLOOKUP($B7,'[1]1209'!$B$6:$N$48, 13, FALSE)</f>
        <v>0.26923076923076922</v>
      </c>
      <c r="X7" s="253">
        <f>VLOOKUP($B7,'[1]1909'!$B$6:$N$48, 13, FALSE)</f>
        <v>4.5454545454545456E-2</v>
      </c>
      <c r="Y7" s="252">
        <f>VLOOKUP($B7,'[1]2609'!$B$6:$N$48, 13, FALSE)</f>
        <v>0.26923076923076922</v>
      </c>
      <c r="Z7" s="256">
        <f t="shared" si="0"/>
        <v>8.0623771311702352</v>
      </c>
      <c r="AB7" s="256">
        <f t="shared" si="1"/>
        <v>3.5714285714285712E-2</v>
      </c>
      <c r="AC7" s="256">
        <f t="shared" si="2"/>
        <v>4.5454545454545456E-2</v>
      </c>
      <c r="AD7" s="256">
        <f t="shared" si="3"/>
        <v>4.7619047619047616E-2</v>
      </c>
      <c r="AE7" s="256">
        <f t="shared" si="4"/>
        <v>5.5555555555555552E-2</v>
      </c>
      <c r="AF7" s="256">
        <f t="shared" si="5"/>
        <v>0.1111111111111111</v>
      </c>
      <c r="AG7" s="256">
        <f t="shared" si="6"/>
        <v>0.125</v>
      </c>
      <c r="AH7" s="256">
        <f t="shared" si="7"/>
        <v>0.18518518518518517</v>
      </c>
      <c r="AI7" s="257">
        <f t="shared" si="8"/>
        <v>0.22</v>
      </c>
      <c r="AJ7" s="258">
        <f t="shared" si="9"/>
        <v>0.82563973063973051</v>
      </c>
    </row>
    <row r="8" spans="1:36" s="233" customFormat="1" ht="12.75" x14ac:dyDescent="0.2">
      <c r="A8" s="248">
        <v>3</v>
      </c>
      <c r="B8" s="259" t="s">
        <v>54</v>
      </c>
      <c r="C8" s="82" t="s">
        <v>55</v>
      </c>
      <c r="D8" s="83" t="s">
        <v>56</v>
      </c>
      <c r="E8" s="84">
        <v>329</v>
      </c>
      <c r="F8" s="81" t="s">
        <v>57</v>
      </c>
      <c r="G8" s="85" t="s">
        <v>58</v>
      </c>
      <c r="H8" s="251" t="s">
        <v>157</v>
      </c>
      <c r="I8" s="252">
        <f>VLOOKUP($B8,'[1]0905'!$B$6:$N$28, 13, FALSE)</f>
        <v>0.23809523809523808</v>
      </c>
      <c r="J8" s="252">
        <f>VLOOKUP($B8,'[1]1505'!$B$6:$N$50, 13, FALSE)</f>
        <v>0.9</v>
      </c>
      <c r="K8" s="253">
        <f>VLOOKUP($B8,'[1]2305'!$B$6:$N$50, 13, FALSE)</f>
        <v>3.4482758620689655E-2</v>
      </c>
      <c r="L8" s="255">
        <v>0.21</v>
      </c>
      <c r="M8" s="252">
        <f>VLOOKUP($B8,'[1]0606'!$B$6:$N$49, 13, FALSE)</f>
        <v>0.35714285714285715</v>
      </c>
      <c r="N8" s="252">
        <f>VLOOKUP($B8,'[1]1306'!$B$6:$N$49, 13, FALSE)</f>
        <v>0.2857142857142857</v>
      </c>
      <c r="O8" s="252">
        <f>VLOOKUP($B8,'[1]2006'!$B$6:$N$49, 13, FALSE)</f>
        <v>0.25</v>
      </c>
      <c r="P8" s="252">
        <f>VLOOKUP($B8,'[1]2706'!$B$6:$N$48, 13, FALSE)</f>
        <v>0.63157894736842102</v>
      </c>
      <c r="Q8" s="254"/>
      <c r="R8" s="252">
        <v>1.5</v>
      </c>
      <c r="S8" s="252">
        <f>VLOOKUP($B8,'[1]1508'!$B$6:$N$48, 13, FALSE)</f>
        <v>1</v>
      </c>
      <c r="T8" s="252">
        <v>1.5</v>
      </c>
      <c r="U8" s="252">
        <f>VLOOKUP($B8,'[1]2908'!$B$6:$N$48, 13, FALSE)</f>
        <v>0.20833333333333334</v>
      </c>
      <c r="V8" s="253">
        <f>VLOOKUP($B8,'[1]0509'!$B$6:$N$48, 13, FALSE)</f>
        <v>3.7037037037037035E-2</v>
      </c>
      <c r="W8" s="253">
        <f>VLOOKUP($B8,'[1]1209'!$B$6:$N$48, 13, FALSE)</f>
        <v>3.8461538461538464E-2</v>
      </c>
      <c r="X8" s="252">
        <f>VLOOKUP($B8,'[1]1909'!$B$6:$N$48, 13, FALSE)</f>
        <v>0.31818181818181818</v>
      </c>
      <c r="Y8" s="253">
        <f>VLOOKUP($B8,'[1]2609'!$B$6:$N$48, 13, FALSE)</f>
        <v>3.8461538461538464E-2</v>
      </c>
      <c r="Z8" s="256">
        <f t="shared" si="0"/>
        <v>7.5474893524167568</v>
      </c>
      <c r="AB8" s="256">
        <f t="shared" si="1"/>
        <v>3.4482758620689655E-2</v>
      </c>
      <c r="AC8" s="256">
        <f t="shared" si="2"/>
        <v>3.7037037037037035E-2</v>
      </c>
      <c r="AD8" s="256">
        <f t="shared" si="3"/>
        <v>3.8461538461538464E-2</v>
      </c>
      <c r="AE8" s="256">
        <f t="shared" si="4"/>
        <v>3.8461538461538464E-2</v>
      </c>
      <c r="AF8" s="256">
        <f t="shared" si="5"/>
        <v>0.20833333333333334</v>
      </c>
      <c r="AG8" s="256">
        <f t="shared" si="6"/>
        <v>0.21</v>
      </c>
      <c r="AH8" s="256">
        <f t="shared" si="7"/>
        <v>0.23809523809523808</v>
      </c>
      <c r="AI8" s="257">
        <f t="shared" si="8"/>
        <v>0.25</v>
      </c>
      <c r="AJ8" s="258">
        <f t="shared" si="9"/>
        <v>1.0548714440093749</v>
      </c>
    </row>
    <row r="9" spans="1:36" s="233" customFormat="1" ht="12.75" x14ac:dyDescent="0.2">
      <c r="A9" s="248">
        <v>4</v>
      </c>
      <c r="B9" s="260" t="s">
        <v>78</v>
      </c>
      <c r="C9" s="145" t="s">
        <v>67</v>
      </c>
      <c r="D9" s="146" t="s">
        <v>56</v>
      </c>
      <c r="E9" s="147">
        <v>26</v>
      </c>
      <c r="F9" s="144" t="s">
        <v>79</v>
      </c>
      <c r="G9" s="164" t="s">
        <v>80</v>
      </c>
      <c r="H9" s="251" t="s">
        <v>158</v>
      </c>
      <c r="I9" s="252">
        <f>VLOOKUP($B9,'[1]0905'!$B$6:$N$28, 13, FALSE)</f>
        <v>0.38095238095238093</v>
      </c>
      <c r="J9" s="252">
        <v>1.5</v>
      </c>
      <c r="K9" s="255">
        <v>0.12</v>
      </c>
      <c r="L9" s="253">
        <f>VLOOKUP($B9,'[1]3005'!$B$6:$N$50, 13, FALSE)</f>
        <v>4.1666666666666664E-2</v>
      </c>
      <c r="M9" s="252">
        <f>VLOOKUP($B9,'[1]0606'!$B$6:$N$49, 13, FALSE)</f>
        <v>7.1428571428571425E-2</v>
      </c>
      <c r="N9" s="252">
        <f>VLOOKUP($B9,'[1]1306'!$B$6:$N$49, 13, FALSE)</f>
        <v>7.1428571428571425E-2</v>
      </c>
      <c r="O9" s="252">
        <f>VLOOKUP($B9,'[1]2006'!$B$6:$N$49, 13, FALSE)</f>
        <v>0.35</v>
      </c>
      <c r="P9" s="252">
        <f>VLOOKUP($B9,'[1]2706'!$B$6:$N$48, 13, FALSE)</f>
        <v>0.26315789473684209</v>
      </c>
      <c r="Q9" s="254"/>
      <c r="R9" s="252">
        <v>1.5</v>
      </c>
      <c r="S9" s="252">
        <v>1.5</v>
      </c>
      <c r="T9" s="252">
        <f>VLOOKUP($B9,'[1]2208'!$B$6:$N$48, 13, FALSE)</f>
        <v>0.12</v>
      </c>
      <c r="U9" s="252">
        <f>VLOOKUP($B9,'[1]2908'!$B$6:$N$48, 13, FALSE)</f>
        <v>0.125</v>
      </c>
      <c r="V9" s="252">
        <f>VLOOKUP($B9,'[1]0509'!$B$6:$N$48, 13, FALSE)</f>
        <v>0.29629629629629628</v>
      </c>
      <c r="W9" s="252">
        <f>VLOOKUP($B9,'[1]1209'!$B$6:$N$48, 13, FALSE)</f>
        <v>0.34615384615384615</v>
      </c>
      <c r="X9" s="252">
        <f>VLOOKUP($B9,'[1]1909'!$B$6:$N$48, 13, FALSE)</f>
        <v>0.72727272727272729</v>
      </c>
      <c r="Y9" s="252">
        <f>VLOOKUP($B9,'[1]2609'!$B$6:$N$48, 13, FALSE)</f>
        <v>0.30769230769230771</v>
      </c>
      <c r="Z9" s="256">
        <f t="shared" si="0"/>
        <v>7.7210492626282106</v>
      </c>
      <c r="AB9" s="256">
        <f t="shared" si="1"/>
        <v>4.1666666666666664E-2</v>
      </c>
      <c r="AC9" s="256">
        <f t="shared" si="2"/>
        <v>7.1428571428571425E-2</v>
      </c>
      <c r="AD9" s="256">
        <f t="shared" si="3"/>
        <v>7.1428571428571425E-2</v>
      </c>
      <c r="AE9" s="256">
        <f t="shared" si="4"/>
        <v>0.12</v>
      </c>
      <c r="AF9" s="256">
        <f t="shared" si="5"/>
        <v>0.12</v>
      </c>
      <c r="AG9" s="256">
        <f t="shared" si="6"/>
        <v>0.125</v>
      </c>
      <c r="AH9" s="256">
        <f t="shared" si="7"/>
        <v>0.26315789473684209</v>
      </c>
      <c r="AI9" s="257">
        <f t="shared" si="8"/>
        <v>0.29629629629629628</v>
      </c>
      <c r="AJ9" s="258">
        <f t="shared" si="9"/>
        <v>1.1089780005569478</v>
      </c>
    </row>
    <row r="10" spans="1:36" s="233" customFormat="1" ht="12.75" x14ac:dyDescent="0.2">
      <c r="A10" s="248">
        <v>5</v>
      </c>
      <c r="B10" s="81" t="s">
        <v>73</v>
      </c>
      <c r="C10" s="82" t="s">
        <v>60</v>
      </c>
      <c r="D10" s="83" t="s">
        <v>56</v>
      </c>
      <c r="E10" s="84">
        <v>896</v>
      </c>
      <c r="F10" s="81" t="s">
        <v>74</v>
      </c>
      <c r="G10" s="141" t="s">
        <v>75</v>
      </c>
      <c r="H10" s="251" t="s">
        <v>157</v>
      </c>
      <c r="I10" s="252">
        <f>VLOOKUP($B10,'[1]0905'!$B$6:$N$28, 13, FALSE)</f>
        <v>0.14285714285714285</v>
      </c>
      <c r="J10" s="252">
        <f>VLOOKUP($B10,'[1]1505'!$B$6:$N$50, 13, FALSE)</f>
        <v>0.65</v>
      </c>
      <c r="K10" s="252">
        <f>VLOOKUP($B10,'[1]2305'!$B$6:$N$50, 13, FALSE)</f>
        <v>0.13793103448275862</v>
      </c>
      <c r="L10" s="252">
        <f>VLOOKUP($B10,'[1]3005'!$B$6:$N$50, 13, FALSE)</f>
        <v>0.29166666666666669</v>
      </c>
      <c r="M10" s="252">
        <f>VLOOKUP($B10,'[1]0606'!$B$6:$N$49, 13, FALSE)</f>
        <v>0.10714285714285714</v>
      </c>
      <c r="N10" s="252">
        <f>VLOOKUP($B10,'[1]1306'!$B$6:$N$49, 13, FALSE)</f>
        <v>0.10714285714285714</v>
      </c>
      <c r="O10" s="252">
        <f>VLOOKUP($B10,'[1]2006'!$B$6:$N$49, 13, FALSE)</f>
        <v>0.2</v>
      </c>
      <c r="P10" s="252">
        <f>VLOOKUP($B10,'[1]2706'!$B$6:$N$48, 13, FALSE)</f>
        <v>0.21052631578947367</v>
      </c>
      <c r="Q10" s="254"/>
      <c r="R10" s="252">
        <v>1.5</v>
      </c>
      <c r="S10" s="252">
        <v>1.5</v>
      </c>
      <c r="T10" s="252">
        <f>VLOOKUP($B10,'[1]2208'!$B$6:$N$48, 13, FALSE)</f>
        <v>0.52</v>
      </c>
      <c r="U10" s="252">
        <f>VLOOKUP($B10,'[1]2908'!$B$6:$N$48, 13, FALSE)</f>
        <v>0.16666666666666666</v>
      </c>
      <c r="V10" s="252">
        <f>VLOOKUP($B10,'[1]0509'!$B$6:$N$48, 13, FALSE)</f>
        <v>0.55555555555555558</v>
      </c>
      <c r="W10" s="252">
        <f>VLOOKUP($B10,'[1]1209'!$B$6:$N$48, 13, FALSE)</f>
        <v>0.15384615384615385</v>
      </c>
      <c r="X10" s="252">
        <f>VLOOKUP($B10,'[1]1909'!$B$6:$N$48, 13, FALSE)</f>
        <v>0.13636363636363635</v>
      </c>
      <c r="Y10" s="252">
        <f>VLOOKUP($B10,'[1]2609'!$B$6:$N$48, 13, FALSE)</f>
        <v>0.23076923076923078</v>
      </c>
      <c r="Z10" s="256">
        <f t="shared" si="0"/>
        <v>6.6104681172830011</v>
      </c>
      <c r="AB10" s="256">
        <f t="shared" si="1"/>
        <v>0.10714285714285714</v>
      </c>
      <c r="AC10" s="256">
        <f t="shared" si="2"/>
        <v>0.10714285714285714</v>
      </c>
      <c r="AD10" s="256">
        <f t="shared" si="3"/>
        <v>0.13636363636363635</v>
      </c>
      <c r="AE10" s="256">
        <f t="shared" si="4"/>
        <v>0.13793103448275862</v>
      </c>
      <c r="AF10" s="256">
        <f t="shared" si="5"/>
        <v>0.14285714285714285</v>
      </c>
      <c r="AG10" s="256">
        <f t="shared" si="6"/>
        <v>0.15384615384615385</v>
      </c>
      <c r="AH10" s="256">
        <f t="shared" si="7"/>
        <v>0.16666666666666666</v>
      </c>
      <c r="AI10" s="257">
        <f t="shared" si="8"/>
        <v>0.2</v>
      </c>
      <c r="AJ10" s="258">
        <f t="shared" si="9"/>
        <v>1.1519503485020726</v>
      </c>
    </row>
    <row r="11" spans="1:36" s="233" customFormat="1" ht="12.75" x14ac:dyDescent="0.2">
      <c r="A11" s="248">
        <v>6</v>
      </c>
      <c r="B11" s="261" t="s">
        <v>111</v>
      </c>
      <c r="C11" s="82" t="s">
        <v>60</v>
      </c>
      <c r="D11" s="83" t="s">
        <v>56</v>
      </c>
      <c r="E11" s="84">
        <v>14784</v>
      </c>
      <c r="F11" s="131" t="s">
        <v>112</v>
      </c>
      <c r="G11" s="187" t="s">
        <v>113</v>
      </c>
      <c r="H11" s="251" t="s">
        <v>158</v>
      </c>
      <c r="I11" s="252">
        <v>1.5</v>
      </c>
      <c r="J11" s="252">
        <f>VLOOKUP($B11,'[1]1505'!$B$6:$N$50, 13, FALSE)</f>
        <v>0.25</v>
      </c>
      <c r="K11" s="252">
        <f>VLOOKUP($B11,'[1]2305'!$B$6:$N$50, 13, FALSE)</f>
        <v>6.8965517241379309E-2</v>
      </c>
      <c r="L11" s="252">
        <f>VLOOKUP($B11,'[1]3005'!$B$6:$N$50, 13, FALSE)</f>
        <v>0.16666666666666666</v>
      </c>
      <c r="M11" s="252">
        <f>VLOOKUP($B11,'[1]0606'!$B$6:$N$49, 13, FALSE)</f>
        <v>0.2857142857142857</v>
      </c>
      <c r="N11" s="252">
        <f>VLOOKUP($B11,'[1]1306'!$B$6:$N$49, 13, FALSE)</f>
        <v>0.17857142857142858</v>
      </c>
      <c r="O11" s="255">
        <v>0.17</v>
      </c>
      <c r="P11" s="252">
        <v>1.5</v>
      </c>
      <c r="Q11" s="254"/>
      <c r="R11" s="252">
        <f>VLOOKUP($B11,'[1]0808'!$B$6:$N$48, 13, FALSE)</f>
        <v>0.22222222222222221</v>
      </c>
      <c r="S11" s="252">
        <f>VLOOKUP($B11,'[1]1508'!$B$6:$N$48, 13, FALSE)</f>
        <v>1</v>
      </c>
      <c r="T11" s="252">
        <f>VLOOKUP($B11,'[1]2208'!$B$6:$N$48, 13, FALSE)</f>
        <v>0.16</v>
      </c>
      <c r="U11" s="252">
        <f>VLOOKUP($B11,'[1]2908'!$B$6:$N$48, 13, FALSE)</f>
        <v>8.3333333333333329E-2</v>
      </c>
      <c r="V11" s="252">
        <f>VLOOKUP($B11,'[1]0509'!$B$6:$N$48, 13, FALSE)</f>
        <v>0.37037037037037035</v>
      </c>
      <c r="W11" s="252">
        <f>VLOOKUP($B11,'[1]1209'!$B$6:$N$48, 13, FALSE)</f>
        <v>0.38461538461538464</v>
      </c>
      <c r="X11" s="252">
        <f>VLOOKUP($B11,'[1]1909'!$B$6:$N$48, 13, FALSE)</f>
        <v>0.27272727272727271</v>
      </c>
      <c r="Y11" s="252">
        <f>VLOOKUP($B11,'[1]2609'!$B$6:$N$48, 13, FALSE)</f>
        <v>0.73076923076923073</v>
      </c>
      <c r="Z11" s="256">
        <f t="shared" si="0"/>
        <v>7.3439557122315744</v>
      </c>
      <c r="AB11" s="256">
        <f t="shared" si="1"/>
        <v>6.8965517241379309E-2</v>
      </c>
      <c r="AC11" s="256">
        <f t="shared" si="2"/>
        <v>8.3333333333333329E-2</v>
      </c>
      <c r="AD11" s="256">
        <f t="shared" si="3"/>
        <v>0.16</v>
      </c>
      <c r="AE11" s="256">
        <f t="shared" si="4"/>
        <v>0.16666666666666666</v>
      </c>
      <c r="AF11" s="256">
        <f t="shared" si="5"/>
        <v>0.17</v>
      </c>
      <c r="AG11" s="256">
        <f t="shared" si="6"/>
        <v>0.17857142857142858</v>
      </c>
      <c r="AH11" s="256">
        <f t="shared" si="7"/>
        <v>0.22222222222222221</v>
      </c>
      <c r="AI11" s="257">
        <f t="shared" si="8"/>
        <v>0.25</v>
      </c>
      <c r="AJ11" s="258">
        <f t="shared" si="9"/>
        <v>1.2997591680350302</v>
      </c>
    </row>
    <row r="12" spans="1:36" s="233" customFormat="1" ht="12.75" x14ac:dyDescent="0.2">
      <c r="A12" s="248">
        <v>7</v>
      </c>
      <c r="B12" s="262" t="s">
        <v>91</v>
      </c>
      <c r="C12" s="263" t="s">
        <v>60</v>
      </c>
      <c r="D12" s="264" t="s">
        <v>56</v>
      </c>
      <c r="E12" s="263">
        <v>11440</v>
      </c>
      <c r="F12" s="265" t="s">
        <v>92</v>
      </c>
      <c r="G12" s="189" t="s">
        <v>93</v>
      </c>
      <c r="H12" s="251" t="s">
        <v>158</v>
      </c>
      <c r="I12" s="252">
        <f>VLOOKUP($B12,'[1]0905'!$B$6:$N$28, 13, FALSE)</f>
        <v>0.33333333333333331</v>
      </c>
      <c r="J12" s="252">
        <f>VLOOKUP($B12,'[1]1505'!$B$6:$N$50, 13, FALSE)</f>
        <v>0.3</v>
      </c>
      <c r="K12" s="252">
        <f>VLOOKUP($B12,'[1]2305'!$B$6:$N$50, 13, FALSE)</f>
        <v>0.20689655172413793</v>
      </c>
      <c r="L12" s="252">
        <v>1.5</v>
      </c>
      <c r="M12" s="252">
        <f>VLOOKUP($B12,'[1]0606'!$B$6:$N$49, 13, FALSE)</f>
        <v>0.14285714285714285</v>
      </c>
      <c r="N12" s="252">
        <f>VLOOKUP($B12,'[1]1306'!$B$6:$N$49, 13, FALSE)</f>
        <v>0.5</v>
      </c>
      <c r="O12" s="252">
        <f>VLOOKUP($B12,'[1]2006'!$B$6:$N$49, 13, FALSE)</f>
        <v>0.3</v>
      </c>
      <c r="P12" s="252">
        <f>VLOOKUP($B12,'[1]2706'!$B$6:$N$48, 13, FALSE)</f>
        <v>0.52631578947368418</v>
      </c>
      <c r="Q12" s="254"/>
      <c r="R12" s="252">
        <f>VLOOKUP($B12,'[1]0808'!$B$6:$N$48, 13, FALSE)</f>
        <v>1</v>
      </c>
      <c r="S12" s="252">
        <f>VLOOKUP($B12,'[1]1508'!$B$6:$N$48, 13, FALSE)</f>
        <v>1</v>
      </c>
      <c r="T12" s="252">
        <f>VLOOKUP($B12,'[1]2208'!$B$6:$N$48, 13, FALSE)</f>
        <v>0.48</v>
      </c>
      <c r="U12" s="252">
        <v>1.5</v>
      </c>
      <c r="V12" s="252">
        <f>VLOOKUP($B12,'[1]0509'!$B$6:$N$48, 13, FALSE)</f>
        <v>7.407407407407407E-2</v>
      </c>
      <c r="W12" s="252">
        <v>1.5</v>
      </c>
      <c r="X12" s="252">
        <f>VLOOKUP($B12,'[1]1909'!$B$6:$N$48, 13, FALSE)</f>
        <v>9.0909090909090912E-2</v>
      </c>
      <c r="Y12" s="252">
        <f>VLOOKUP($B12,'[1]2609'!$B$6:$N$48, 13, FALSE)</f>
        <v>0.46153846153846156</v>
      </c>
      <c r="Z12" s="256">
        <f t="shared" si="0"/>
        <v>9.9159244439099261</v>
      </c>
      <c r="AB12" s="256">
        <f t="shared" si="1"/>
        <v>7.407407407407407E-2</v>
      </c>
      <c r="AC12" s="256">
        <f t="shared" si="2"/>
        <v>9.0909090909090912E-2</v>
      </c>
      <c r="AD12" s="256">
        <f t="shared" si="3"/>
        <v>0.14285714285714285</v>
      </c>
      <c r="AE12" s="256">
        <f t="shared" si="4"/>
        <v>0.20689655172413793</v>
      </c>
      <c r="AF12" s="256">
        <f t="shared" si="5"/>
        <v>0.3</v>
      </c>
      <c r="AG12" s="256">
        <f t="shared" si="6"/>
        <v>0.3</v>
      </c>
      <c r="AH12" s="256">
        <f t="shared" si="7"/>
        <v>0.33333333333333331</v>
      </c>
      <c r="AI12" s="257">
        <f t="shared" si="8"/>
        <v>0.46153846153846156</v>
      </c>
      <c r="AJ12" s="258">
        <f t="shared" si="9"/>
        <v>1.9096086544362407</v>
      </c>
    </row>
    <row r="13" spans="1:36" s="233" customFormat="1" ht="12.75" x14ac:dyDescent="0.2">
      <c r="A13" s="248">
        <v>8</v>
      </c>
      <c r="B13" s="209" t="s">
        <v>159</v>
      </c>
      <c r="C13" s="266" t="s">
        <v>60</v>
      </c>
      <c r="D13" s="146" t="s">
        <v>56</v>
      </c>
      <c r="E13" s="147">
        <v>11172</v>
      </c>
      <c r="F13" s="144" t="s">
        <v>160</v>
      </c>
      <c r="G13" s="164" t="s">
        <v>161</v>
      </c>
      <c r="H13" s="251" t="s">
        <v>158</v>
      </c>
      <c r="I13" s="252">
        <f>VLOOKUP($B13,'[1]0905'!$B$6:$N$28, 13, FALSE)</f>
        <v>0.47619047619047616</v>
      </c>
      <c r="J13" s="252">
        <f>VLOOKUP($B13,'[1]1505'!$B$6:$N$50, 13, FALSE)</f>
        <v>0.45</v>
      </c>
      <c r="K13" s="252">
        <f>VLOOKUP($B13,'[1]2305'!$B$6:$N$50, 13, FALSE)</f>
        <v>0.51724137931034486</v>
      </c>
      <c r="L13" s="252">
        <f>VLOOKUP($B13,'[1]3005'!$B$6:$N$50, 13, FALSE)</f>
        <v>0.20833333333333334</v>
      </c>
      <c r="M13" s="253">
        <f>VLOOKUP($B13,'[1]0606'!$B$6:$N$49, 13, FALSE)</f>
        <v>3.5714285714285712E-2</v>
      </c>
      <c r="N13" s="252">
        <f>VLOOKUP($B13,'[1]1306'!$B$6:$N$49, 13, FALSE)</f>
        <v>0.35714285714285715</v>
      </c>
      <c r="O13" s="252">
        <f>VLOOKUP($B13,'[1]2006'!$B$6:$N$49, 13, FALSE)</f>
        <v>0.45</v>
      </c>
      <c r="P13" s="252">
        <f>VLOOKUP($B13,'[1]2706'!$B$6:$N$48, 13, FALSE)</f>
        <v>1</v>
      </c>
      <c r="Q13" s="254"/>
      <c r="R13" s="252">
        <v>1.5</v>
      </c>
      <c r="S13" s="252">
        <v>1.5</v>
      </c>
      <c r="T13" s="252">
        <f>VLOOKUP($B13,'[1]2208'!$B$6:$N$48, 13, FALSE)</f>
        <v>0.08</v>
      </c>
      <c r="U13" s="252">
        <f>VLOOKUP($B13,'[1]2908'!$B$6:$N$48, 13, FALSE)</f>
        <v>0.29166666666666669</v>
      </c>
      <c r="V13" s="252">
        <f>VLOOKUP($B13,'[1]0509'!$B$6:$N$48, 13, FALSE)</f>
        <v>0.40740740740740738</v>
      </c>
      <c r="W13" s="252">
        <f>VLOOKUP($B13,'[1]1209'!$B$6:$N$48, 13, FALSE)</f>
        <v>0.92307692307692313</v>
      </c>
      <c r="X13" s="252">
        <f>VLOOKUP($B13,'[1]1909'!$B$6:$N$48, 13, FALSE)</f>
        <v>0.90909090909090906</v>
      </c>
      <c r="Y13" s="252">
        <v>1.5</v>
      </c>
      <c r="Z13" s="256">
        <f t="shared" si="0"/>
        <v>10.605864237933204</v>
      </c>
      <c r="AB13" s="256">
        <f t="shared" si="1"/>
        <v>3.5714285714285712E-2</v>
      </c>
      <c r="AC13" s="256">
        <f t="shared" si="2"/>
        <v>0.08</v>
      </c>
      <c r="AD13" s="256">
        <f t="shared" si="3"/>
        <v>0.20833333333333334</v>
      </c>
      <c r="AE13" s="256">
        <f t="shared" si="4"/>
        <v>0.29166666666666669</v>
      </c>
      <c r="AF13" s="256">
        <f t="shared" si="5"/>
        <v>0.35714285714285715</v>
      </c>
      <c r="AG13" s="256">
        <f t="shared" si="6"/>
        <v>0.40740740740740738</v>
      </c>
      <c r="AH13" s="256">
        <f t="shared" si="7"/>
        <v>0.45</v>
      </c>
      <c r="AI13" s="257">
        <f t="shared" si="8"/>
        <v>0.45</v>
      </c>
      <c r="AJ13" s="258">
        <f t="shared" si="9"/>
        <v>2.2802645502645502</v>
      </c>
    </row>
    <row r="14" spans="1:36" s="233" customFormat="1" ht="12.75" x14ac:dyDescent="0.2">
      <c r="A14" s="248">
        <v>9</v>
      </c>
      <c r="B14" s="81" t="s">
        <v>70</v>
      </c>
      <c r="C14" s="82" t="s">
        <v>60</v>
      </c>
      <c r="D14" s="83" t="s">
        <v>56</v>
      </c>
      <c r="E14" s="84">
        <v>88</v>
      </c>
      <c r="F14" s="81" t="s">
        <v>71</v>
      </c>
      <c r="G14" s="85" t="s">
        <v>72</v>
      </c>
      <c r="H14" s="251" t="s">
        <v>158</v>
      </c>
      <c r="I14" s="255">
        <v>0.49</v>
      </c>
      <c r="J14" s="252">
        <f>VLOOKUP($B14,'[1]1505'!$B$6:$N$50, 13, FALSE)</f>
        <v>0.8</v>
      </c>
      <c r="K14" s="252">
        <f>VLOOKUP($B14,'[1]2305'!$B$6:$N$50, 13, FALSE)</f>
        <v>0.65517241379310343</v>
      </c>
      <c r="L14" s="252">
        <f>VLOOKUP($B14,'[1]3005'!$B$6:$N$50, 13, FALSE)</f>
        <v>0.45833333333333331</v>
      </c>
      <c r="M14" s="252">
        <f>VLOOKUP($B14,'[1]0606'!$B$6:$N$49, 13, FALSE)</f>
        <v>0.39285714285714285</v>
      </c>
      <c r="N14" s="252">
        <f>VLOOKUP($B14,'[1]1306'!$B$6:$N$49, 13, FALSE)</f>
        <v>0.6428571428571429</v>
      </c>
      <c r="O14" s="252">
        <f>VLOOKUP($B14,'[1]2006'!$B$6:$N$49, 13, FALSE)</f>
        <v>0.7</v>
      </c>
      <c r="P14" s="252">
        <f>VLOOKUP($B14,'[1]2706'!$B$6:$N$48, 13, FALSE)</f>
        <v>0.42105263157894735</v>
      </c>
      <c r="Q14" s="254"/>
      <c r="R14" s="252">
        <f>VLOOKUP($B14,'[1]0808'!$B$6:$N$48, 13, FALSE)</f>
        <v>0.44444444444444442</v>
      </c>
      <c r="S14" s="252">
        <f>VLOOKUP($B14,'[1]1508'!$B$6:$N$48, 13, FALSE)</f>
        <v>0.33333333333333331</v>
      </c>
      <c r="T14" s="252">
        <f>VLOOKUP($B14,'[1]2208'!$B$6:$N$48, 13, FALSE)</f>
        <v>0.24</v>
      </c>
      <c r="U14" s="253">
        <f>VLOOKUP($B14,'[1]2908'!$B$6:$N$48, 13, FALSE)</f>
        <v>4.1666666666666664E-2</v>
      </c>
      <c r="V14" s="252">
        <f>VLOOKUP($B14,'[1]0509'!$B$6:$N$48, 13, FALSE)</f>
        <v>0.44444444444444442</v>
      </c>
      <c r="W14" s="252">
        <f>VLOOKUP($B14,'[1]1209'!$B$6:$N$48, 13, FALSE)</f>
        <v>0.65384615384615385</v>
      </c>
      <c r="X14" s="252">
        <f>VLOOKUP($B14,'[1]1909'!$B$6:$N$48, 13, FALSE)</f>
        <v>0.45454545454545453</v>
      </c>
      <c r="Y14" s="252">
        <f>VLOOKUP($B14,'[1]2609'!$B$6:$N$48, 13, FALSE)</f>
        <v>0.19230769230769232</v>
      </c>
      <c r="Z14" s="256">
        <f t="shared" si="0"/>
        <v>7.3648608540078593</v>
      </c>
      <c r="AB14" s="256">
        <f t="shared" si="1"/>
        <v>4.1666666666666664E-2</v>
      </c>
      <c r="AC14" s="256">
        <f t="shared" si="2"/>
        <v>0.19230769230769232</v>
      </c>
      <c r="AD14" s="256">
        <f t="shared" si="3"/>
        <v>0.24</v>
      </c>
      <c r="AE14" s="256">
        <f t="shared" si="4"/>
        <v>0.33333333333333331</v>
      </c>
      <c r="AF14" s="256">
        <f t="shared" si="5"/>
        <v>0.39285714285714285</v>
      </c>
      <c r="AG14" s="256">
        <f t="shared" si="6"/>
        <v>0.42105263157894735</v>
      </c>
      <c r="AH14" s="256">
        <f t="shared" si="7"/>
        <v>0.44444444444444442</v>
      </c>
      <c r="AI14" s="257">
        <f t="shared" si="8"/>
        <v>0.44444444444444442</v>
      </c>
      <c r="AJ14" s="258">
        <f t="shared" si="9"/>
        <v>2.5101063556326713</v>
      </c>
    </row>
    <row r="15" spans="1:36" s="233" customFormat="1" ht="14.65" customHeight="1" x14ac:dyDescent="0.2">
      <c r="A15" s="248">
        <v>10</v>
      </c>
      <c r="B15" s="81" t="s">
        <v>84</v>
      </c>
      <c r="C15" s="145" t="s">
        <v>60</v>
      </c>
      <c r="D15" s="146" t="s">
        <v>56</v>
      </c>
      <c r="E15" s="147" t="s">
        <v>85</v>
      </c>
      <c r="F15" s="144" t="s">
        <v>86</v>
      </c>
      <c r="G15" s="164" t="s">
        <v>87</v>
      </c>
      <c r="H15" s="251" t="s">
        <v>158</v>
      </c>
      <c r="I15" s="252">
        <f>VLOOKUP($B15,'[1]0905'!$B$6:$N$28, 13, FALSE)</f>
        <v>0.5714285714285714</v>
      </c>
      <c r="J15" s="252">
        <v>1.5</v>
      </c>
      <c r="K15" s="252">
        <f>VLOOKUP($B15,'[1]2305'!$B$6:$N$50, 13, FALSE)</f>
        <v>0.75862068965517238</v>
      </c>
      <c r="L15" s="252">
        <v>1.5</v>
      </c>
      <c r="M15" s="252">
        <f>VLOOKUP($B15,'[1]0606'!$B$6:$N$49, 13, FALSE)</f>
        <v>0.42857142857142855</v>
      </c>
      <c r="N15" s="252">
        <f>VLOOKUP($B15,'[1]1306'!$B$6:$N$49, 13, FALSE)</f>
        <v>0.25</v>
      </c>
      <c r="O15" s="252">
        <v>1.5</v>
      </c>
      <c r="P15" s="252">
        <v>1.5</v>
      </c>
      <c r="Q15" s="254"/>
      <c r="R15" s="252">
        <v>1.5</v>
      </c>
      <c r="S15" s="252">
        <v>1.5</v>
      </c>
      <c r="T15" s="253">
        <f>VLOOKUP($B15,'[1]2208'!$B$6:$N$48, 13, FALSE)</f>
        <v>0.04</v>
      </c>
      <c r="U15" s="252">
        <f>VLOOKUP($B15,'[1]2908'!$B$6:$N$48, 13, FALSE)</f>
        <v>0.54166666666666663</v>
      </c>
      <c r="V15" s="252">
        <f>VLOOKUP($B15,'[1]0509'!$B$6:$N$48, 13, FALSE)</f>
        <v>0.70370370370370372</v>
      </c>
      <c r="W15" s="252">
        <f>VLOOKUP($B15,'[1]1209'!$B$6:$N$48, 13, FALSE)</f>
        <v>0.23076923076923078</v>
      </c>
      <c r="X15" s="267">
        <f>VLOOKUP($B15,'[1]1909'!$B$6:$N$48, 13, FALSE)</f>
        <v>0.18181818181818182</v>
      </c>
      <c r="Y15" s="252">
        <f>VLOOKUP($B15,'[1]2609'!$B$6:$N$48, 13, FALSE)</f>
        <v>0.38461538461538464</v>
      </c>
      <c r="Z15" s="256">
        <f t="shared" si="0"/>
        <v>13.091193857228339</v>
      </c>
      <c r="AB15" s="256">
        <f t="shared" si="1"/>
        <v>0.04</v>
      </c>
      <c r="AC15" s="256">
        <f t="shared" si="2"/>
        <v>0.18181818181818182</v>
      </c>
      <c r="AD15" s="256">
        <f t="shared" si="3"/>
        <v>0.23076923076923078</v>
      </c>
      <c r="AE15" s="256">
        <f t="shared" si="4"/>
        <v>0.25</v>
      </c>
      <c r="AF15" s="256">
        <f t="shared" si="5"/>
        <v>0.38461538461538464</v>
      </c>
      <c r="AG15" s="256">
        <f t="shared" si="6"/>
        <v>0.42857142857142855</v>
      </c>
      <c r="AH15" s="256">
        <f t="shared" si="7"/>
        <v>0.54166666666666663</v>
      </c>
      <c r="AI15" s="257">
        <f t="shared" si="8"/>
        <v>0.5714285714285714</v>
      </c>
      <c r="AJ15" s="258">
        <f t="shared" si="9"/>
        <v>2.6288694638694636</v>
      </c>
    </row>
    <row r="16" spans="1:36" s="233" customFormat="1" ht="14.65" customHeight="1" x14ac:dyDescent="0.2">
      <c r="A16" s="248">
        <v>11</v>
      </c>
      <c r="B16" s="81" t="s">
        <v>117</v>
      </c>
      <c r="C16" s="145" t="s">
        <v>67</v>
      </c>
      <c r="D16" s="146" t="s">
        <v>56</v>
      </c>
      <c r="E16" s="147">
        <v>11733</v>
      </c>
      <c r="F16" s="144" t="s">
        <v>118</v>
      </c>
      <c r="G16" s="164" t="s">
        <v>119</v>
      </c>
      <c r="H16" s="251" t="s">
        <v>158</v>
      </c>
      <c r="I16" s="252">
        <f>VLOOKUP($B16,'[1]0905'!$B$6:$N$28, 13, FALSE)</f>
        <v>0.2857142857142857</v>
      </c>
      <c r="J16" s="253">
        <f>VLOOKUP($B16,'[1]1505'!$B$6:$N$50, 13, FALSE)</f>
        <v>0.05</v>
      </c>
      <c r="K16" s="252">
        <f>VLOOKUP($B16,'[1]2305'!$B$6:$N$50, 13, FALSE)</f>
        <v>0.31034482758620691</v>
      </c>
      <c r="L16" s="252">
        <f>VLOOKUP($B16,'[1]3005'!$B$6:$N$50, 13, FALSE)</f>
        <v>0.33333333333333331</v>
      </c>
      <c r="M16" s="252">
        <f>VLOOKUP($B16,'[1]0606'!$B$6:$N$49, 13, FALSE)</f>
        <v>0.5357142857142857</v>
      </c>
      <c r="N16" s="252">
        <f>VLOOKUP($B16,'[1]1306'!$B$6:$N$49, 13, FALSE)</f>
        <v>0.7142857142857143</v>
      </c>
      <c r="O16" s="252">
        <f>VLOOKUP($B16,'[1]2006'!$B$6:$N$49, 13, FALSE)</f>
        <v>0.15</v>
      </c>
      <c r="P16" s="252">
        <v>1.5</v>
      </c>
      <c r="Q16" s="254"/>
      <c r="R16" s="252">
        <v>1.5</v>
      </c>
      <c r="S16" s="252">
        <f>VLOOKUP($B16,'[1]1508'!$B$6:$N$48, 13, FALSE)</f>
        <v>1</v>
      </c>
      <c r="T16" s="255">
        <v>0.72</v>
      </c>
      <c r="U16" s="252">
        <f>VLOOKUP($B16,'[1]2908'!$B$6:$N$48, 13, FALSE)</f>
        <v>0.45833333333333331</v>
      </c>
      <c r="V16" s="252">
        <v>1.5</v>
      </c>
      <c r="W16" s="252">
        <f>VLOOKUP($B16,'[1]1209'!$B$6:$N$48, 13, FALSE)</f>
        <v>0.57692307692307687</v>
      </c>
      <c r="X16" s="252">
        <f>VLOOKUP($B16,'[1]1909'!$B$6:$N$48, 13, FALSE)</f>
        <v>0.77272727272727271</v>
      </c>
      <c r="Y16" s="252">
        <f>VLOOKUP($B16,'[1]2609'!$B$6:$N$48, 13, FALSE)</f>
        <v>0.80769230769230771</v>
      </c>
      <c r="Z16" s="256">
        <f t="shared" si="0"/>
        <v>11.215068437309817</v>
      </c>
      <c r="AB16" s="256">
        <f t="shared" si="1"/>
        <v>0.05</v>
      </c>
      <c r="AC16" s="256">
        <f t="shared" si="2"/>
        <v>0.15</v>
      </c>
      <c r="AD16" s="256">
        <f t="shared" si="3"/>
        <v>0.2857142857142857</v>
      </c>
      <c r="AE16" s="256">
        <f t="shared" si="4"/>
        <v>0.31034482758620691</v>
      </c>
      <c r="AF16" s="256">
        <f t="shared" si="5"/>
        <v>0.33333333333333331</v>
      </c>
      <c r="AG16" s="256">
        <f t="shared" si="6"/>
        <v>0.45833333333333331</v>
      </c>
      <c r="AH16" s="256">
        <f t="shared" si="7"/>
        <v>0.5357142857142857</v>
      </c>
      <c r="AI16" s="257">
        <f t="shared" si="8"/>
        <v>0.57692307692307687</v>
      </c>
      <c r="AJ16" s="258">
        <f t="shared" si="9"/>
        <v>2.7003631426045214</v>
      </c>
    </row>
    <row r="17" spans="1:38" s="233" customFormat="1" ht="14.65" customHeight="1" x14ac:dyDescent="0.2">
      <c r="A17" s="248">
        <v>12</v>
      </c>
      <c r="B17" s="81" t="s">
        <v>162</v>
      </c>
      <c r="C17" s="268" t="s">
        <v>67</v>
      </c>
      <c r="D17" s="269" t="s">
        <v>56</v>
      </c>
      <c r="E17" s="84">
        <v>22</v>
      </c>
      <c r="F17" s="81" t="s">
        <v>74</v>
      </c>
      <c r="G17" s="85" t="s">
        <v>163</v>
      </c>
      <c r="H17" s="251" t="s">
        <v>157</v>
      </c>
      <c r="I17" s="252">
        <f>VLOOKUP($B17,'[1]0905'!$B$6:$N$28, 13, FALSE)</f>
        <v>0.19047619047619047</v>
      </c>
      <c r="J17" s="252">
        <f>VLOOKUP($B17,'[1]1505'!$B$6:$N$50, 13, FALSE)</f>
        <v>0.35</v>
      </c>
      <c r="K17" s="252">
        <f>VLOOKUP($B17,'[1]2305'!$B$6:$N$50, 13, FALSE)</f>
        <v>0.34482758620689657</v>
      </c>
      <c r="L17" s="252">
        <f>VLOOKUP($B17,'[1]3005'!$B$6:$N$50, 13, FALSE)</f>
        <v>0.625</v>
      </c>
      <c r="M17" s="252">
        <f>VLOOKUP($B17,'[1]0606'!$B$6:$N$49, 13, FALSE)</f>
        <v>0.25</v>
      </c>
      <c r="N17" s="252">
        <f>VLOOKUP($B17,'[1]1306'!$B$6:$N$49, 13, FALSE)</f>
        <v>0.4642857142857143</v>
      </c>
      <c r="O17" s="252">
        <f>VLOOKUP($B17,'[1]2006'!$B$6:$N$49, 13, FALSE)</f>
        <v>0.55000000000000004</v>
      </c>
      <c r="P17" s="252">
        <v>1.5</v>
      </c>
      <c r="Q17" s="254"/>
      <c r="R17" s="252">
        <v>1.5</v>
      </c>
      <c r="S17" s="252">
        <f>VLOOKUP($B17,'[1]1508'!$B$6:$N$48, 13, FALSE)</f>
        <v>1</v>
      </c>
      <c r="T17" s="252">
        <f>VLOOKUP($B17,'[1]2208'!$B$6:$N$48, 13, FALSE)</f>
        <v>0.84</v>
      </c>
      <c r="U17" s="255">
        <v>0.6</v>
      </c>
      <c r="V17" s="252">
        <f>VLOOKUP($B17,'[1]0509'!$B$6:$N$48, 13, FALSE)</f>
        <v>0.22222222222222221</v>
      </c>
      <c r="W17" s="252">
        <f>VLOOKUP($B17,'[1]1209'!$B$6:$N$48, 13, FALSE)</f>
        <v>0.53846153846153844</v>
      </c>
      <c r="X17" s="252">
        <f>VLOOKUP($B17,'[1]1909'!$B$6:$N$48, 13, FALSE)</f>
        <v>0.40909090909090912</v>
      </c>
      <c r="Y17" s="252">
        <v>1.5</v>
      </c>
      <c r="Z17" s="256">
        <f t="shared" si="0"/>
        <v>10.88436416074347</v>
      </c>
      <c r="AB17" s="256">
        <f t="shared" si="1"/>
        <v>0.19047619047619047</v>
      </c>
      <c r="AC17" s="256">
        <f t="shared" si="2"/>
        <v>0.22222222222222221</v>
      </c>
      <c r="AD17" s="256">
        <f t="shared" si="3"/>
        <v>0.25</v>
      </c>
      <c r="AE17" s="256">
        <f t="shared" si="4"/>
        <v>0.34482758620689657</v>
      </c>
      <c r="AF17" s="256">
        <f t="shared" si="5"/>
        <v>0.35</v>
      </c>
      <c r="AG17" s="256">
        <f t="shared" si="6"/>
        <v>0.40909090909090912</v>
      </c>
      <c r="AH17" s="256">
        <f t="shared" si="7"/>
        <v>0.4642857142857143</v>
      </c>
      <c r="AI17" s="257">
        <f t="shared" si="8"/>
        <v>0.53846153846153844</v>
      </c>
      <c r="AJ17" s="258">
        <f t="shared" si="9"/>
        <v>2.7693641607434714</v>
      </c>
    </row>
    <row r="18" spans="1:38" s="233" customFormat="1" ht="14.65" customHeight="1" x14ac:dyDescent="0.2">
      <c r="A18" s="248">
        <v>13</v>
      </c>
      <c r="B18" s="81" t="s">
        <v>66</v>
      </c>
      <c r="C18" s="270" t="s">
        <v>67</v>
      </c>
      <c r="D18" s="271" t="s">
        <v>56</v>
      </c>
      <c r="E18" s="270">
        <v>9727</v>
      </c>
      <c r="F18" s="272" t="s">
        <v>68</v>
      </c>
      <c r="G18" s="273" t="s">
        <v>69</v>
      </c>
      <c r="H18" s="251" t="s">
        <v>157</v>
      </c>
      <c r="I18" s="252">
        <f>VLOOKUP($B18,'[1]0905'!$B$6:$N$28, 13, FALSE)</f>
        <v>0.42857142857142855</v>
      </c>
      <c r="J18" s="252">
        <v>1.5</v>
      </c>
      <c r="K18" s="252">
        <v>1.5</v>
      </c>
      <c r="L18" s="252">
        <f>VLOOKUP($B18,'[1]3005'!$B$6:$N$50, 13, FALSE)</f>
        <v>0.54166666666666663</v>
      </c>
      <c r="M18" s="252">
        <f>VLOOKUP($B18,'[1]0606'!$B$6:$N$49, 13, FALSE)</f>
        <v>0.32142857142857145</v>
      </c>
      <c r="N18" s="255">
        <v>0.44</v>
      </c>
      <c r="O18" s="252">
        <f>VLOOKUP($B18,'[1]2006'!$B$6:$N$49, 13, FALSE)</f>
        <v>0.5</v>
      </c>
      <c r="P18" s="252">
        <f>VLOOKUP($B18,'[1]2706'!$B$6:$N$48, 13, FALSE)</f>
        <v>0.47368421052631576</v>
      </c>
      <c r="Q18" s="254"/>
      <c r="R18" s="252">
        <v>1.5</v>
      </c>
      <c r="S18" s="252">
        <f>VLOOKUP($B18,'[1]1508'!$B$6:$N$48, 13, FALSE)</f>
        <v>0.27777777777777779</v>
      </c>
      <c r="T18" s="252">
        <f>VLOOKUP($B18,'[1]2208'!$B$6:$N$48, 13, FALSE)</f>
        <v>0.32</v>
      </c>
      <c r="U18" s="252">
        <v>1.5</v>
      </c>
      <c r="V18" s="252">
        <f>VLOOKUP($B18,'[1]0509'!$B$6:$N$48, 13, FALSE)</f>
        <v>0.81481481481481477</v>
      </c>
      <c r="W18" s="252">
        <f>VLOOKUP($B18,'[1]1209'!$B$6:$N$48, 13, FALSE)</f>
        <v>0.42307692307692307</v>
      </c>
      <c r="X18" s="252">
        <f>VLOOKUP($B18,'[1]1909'!$B$6:$N$48, 13, FALSE)</f>
        <v>0.59090909090909094</v>
      </c>
      <c r="Y18" s="252">
        <f>VLOOKUP($B18,'[1]2609'!$B$6:$N$48, 13, FALSE)</f>
        <v>0.15384615384615385</v>
      </c>
      <c r="Z18" s="256">
        <f t="shared" si="0"/>
        <v>11.285775637617744</v>
      </c>
      <c r="AB18" s="256">
        <f t="shared" si="1"/>
        <v>0.15384615384615385</v>
      </c>
      <c r="AC18" s="256">
        <f t="shared" si="2"/>
        <v>0.27777777777777779</v>
      </c>
      <c r="AD18" s="256">
        <f t="shared" si="3"/>
        <v>0.32</v>
      </c>
      <c r="AE18" s="256">
        <f t="shared" si="4"/>
        <v>0.32142857142857145</v>
      </c>
      <c r="AF18" s="256">
        <f t="shared" si="5"/>
        <v>0.42307692307692307</v>
      </c>
      <c r="AG18" s="256">
        <f t="shared" si="6"/>
        <v>0.42857142857142855</v>
      </c>
      <c r="AH18" s="256">
        <f t="shared" si="7"/>
        <v>0.44</v>
      </c>
      <c r="AI18" s="257">
        <f t="shared" si="8"/>
        <v>0.47368421052631576</v>
      </c>
      <c r="AJ18" s="258">
        <f t="shared" si="9"/>
        <v>2.8383850652271709</v>
      </c>
    </row>
    <row r="19" spans="1:38" s="233" customFormat="1" ht="14.65" customHeight="1" x14ac:dyDescent="0.2">
      <c r="A19" s="248">
        <v>14</v>
      </c>
      <c r="B19" s="81" t="s">
        <v>102</v>
      </c>
      <c r="C19" s="82" t="s">
        <v>103</v>
      </c>
      <c r="D19" s="83" t="s">
        <v>56</v>
      </c>
      <c r="E19" s="84">
        <v>15179</v>
      </c>
      <c r="F19" s="81" t="s">
        <v>104</v>
      </c>
      <c r="G19" s="141" t="s">
        <v>105</v>
      </c>
      <c r="H19" s="251" t="s">
        <v>158</v>
      </c>
      <c r="I19" s="252">
        <v>1.5</v>
      </c>
      <c r="J19" s="252">
        <f>VLOOKUP($B19,'[1]1505'!$B$6:$N$50, 13, FALSE)</f>
        <v>0.2</v>
      </c>
      <c r="K19" s="252">
        <v>1.5</v>
      </c>
      <c r="L19" s="252">
        <v>1.5</v>
      </c>
      <c r="M19" s="252">
        <f>VLOOKUP($B19,'[1]0606'!$B$6:$N$49, 13, FALSE)</f>
        <v>0.5</v>
      </c>
      <c r="N19" s="252">
        <f>VLOOKUP($B19,'[1]1306'!$B$6:$N$49, 13, FALSE)</f>
        <v>0.21428571428571427</v>
      </c>
      <c r="O19" s="252">
        <v>1.5</v>
      </c>
      <c r="P19" s="252">
        <v>1.5</v>
      </c>
      <c r="Q19" s="254"/>
      <c r="R19" s="252">
        <v>1.5</v>
      </c>
      <c r="S19" s="252">
        <v>1.5</v>
      </c>
      <c r="T19" s="252">
        <f>VLOOKUP($B19,'[1]2208'!$B$6:$N$48, 13, FALSE)</f>
        <v>0.2</v>
      </c>
      <c r="U19" s="252">
        <f>VLOOKUP($B19,'[1]2908'!$B$6:$N$48, 13, FALSE)</f>
        <v>0.5</v>
      </c>
      <c r="V19" s="252">
        <f>VLOOKUP($B19,'[1]0509'!$B$6:$N$48, 13, FALSE)</f>
        <v>0.25925925925925924</v>
      </c>
      <c r="W19" s="252">
        <f>VLOOKUP($B19,'[1]1209'!$B$6:$N$48, 13, FALSE)</f>
        <v>0.46153846153846156</v>
      </c>
      <c r="X19" s="252">
        <f>VLOOKUP($B19,'[1]1909'!$B$6:$N$48, 13, FALSE)</f>
        <v>0.63636363636363635</v>
      </c>
      <c r="Y19" s="252">
        <f>VLOOKUP($B19,'[1]2609'!$B$6:$N$48, 13, FALSE)</f>
        <v>0.61538461538461542</v>
      </c>
      <c r="Z19" s="256">
        <f t="shared" si="0"/>
        <v>14.086831686831687</v>
      </c>
      <c r="AB19" s="256">
        <f t="shared" si="1"/>
        <v>0.2</v>
      </c>
      <c r="AC19" s="256">
        <f t="shared" si="2"/>
        <v>0.2</v>
      </c>
      <c r="AD19" s="256">
        <f t="shared" si="3"/>
        <v>0.21428571428571427</v>
      </c>
      <c r="AE19" s="256">
        <f t="shared" si="4"/>
        <v>0.25925925925925924</v>
      </c>
      <c r="AF19" s="256">
        <f t="shared" si="5"/>
        <v>0.46153846153846156</v>
      </c>
      <c r="AG19" s="256">
        <f t="shared" si="6"/>
        <v>0.5</v>
      </c>
      <c r="AH19" s="256">
        <f t="shared" si="7"/>
        <v>0.5</v>
      </c>
      <c r="AI19" s="257">
        <f t="shared" si="8"/>
        <v>0.61538461538461542</v>
      </c>
      <c r="AJ19" s="258">
        <f t="shared" si="9"/>
        <v>2.9504680504680505</v>
      </c>
    </row>
    <row r="20" spans="1:38" s="233" customFormat="1" ht="14.65" customHeight="1" x14ac:dyDescent="0.2">
      <c r="A20" s="248">
        <v>15</v>
      </c>
      <c r="B20" s="81" t="s">
        <v>109</v>
      </c>
      <c r="C20" s="82" t="s">
        <v>67</v>
      </c>
      <c r="D20" s="83" t="s">
        <v>56</v>
      </c>
      <c r="E20" s="84">
        <v>475</v>
      </c>
      <c r="F20" s="81" t="s">
        <v>74</v>
      </c>
      <c r="G20" s="141" t="s">
        <v>110</v>
      </c>
      <c r="H20" s="251" t="s">
        <v>157</v>
      </c>
      <c r="I20" s="252">
        <v>1.5</v>
      </c>
      <c r="J20" s="252">
        <v>1.5</v>
      </c>
      <c r="K20" s="252">
        <f>VLOOKUP($B20,'[1]2305'!$B$6:$N$50, 13, FALSE)</f>
        <v>0.2413793103448276</v>
      </c>
      <c r="L20" s="252">
        <v>1.5</v>
      </c>
      <c r="M20" s="252">
        <v>1.5</v>
      </c>
      <c r="N20" s="252">
        <f>VLOOKUP($B20,'[1]1306'!$B$6:$N$49, 13, FALSE)</f>
        <v>0.8214285714285714</v>
      </c>
      <c r="O20" s="252">
        <f>VLOOKUP($B20,'[1]2006'!$B$6:$N$49, 13, FALSE)</f>
        <v>0.8</v>
      </c>
      <c r="P20" s="252">
        <v>1.5</v>
      </c>
      <c r="Q20" s="254"/>
      <c r="R20" s="252">
        <v>1.5</v>
      </c>
      <c r="S20" s="252">
        <v>1.5</v>
      </c>
      <c r="T20" s="252">
        <f>VLOOKUP($B20,'[1]2208'!$B$6:$N$48, 13, FALSE)</f>
        <v>0.68</v>
      </c>
      <c r="U20" s="252">
        <f>VLOOKUP($B20,'[1]2908'!$B$6:$N$48, 13, FALSE)</f>
        <v>0.375</v>
      </c>
      <c r="V20" s="252">
        <f>VLOOKUP($B20,'[1]0509'!$B$6:$N$48, 13, FALSE)</f>
        <v>0.14814814814814814</v>
      </c>
      <c r="W20" s="252">
        <f>VLOOKUP($B20,'[1]1209'!$B$6:$N$48, 13, FALSE)</f>
        <v>7.6923076923076927E-2</v>
      </c>
      <c r="X20" s="252">
        <f>VLOOKUP($B20,'[1]1909'!$B$6:$N$48, 13, FALSE)</f>
        <v>0.22727272727272727</v>
      </c>
      <c r="Y20" s="252">
        <f>VLOOKUP($B20,'[1]2609'!$B$6:$N$48, 13, FALSE)</f>
        <v>0.69230769230769229</v>
      </c>
      <c r="Z20" s="256">
        <f t="shared" si="0"/>
        <v>14.562459526425043</v>
      </c>
      <c r="AB20" s="256">
        <f t="shared" si="1"/>
        <v>7.6923076923076927E-2</v>
      </c>
      <c r="AC20" s="256">
        <f t="shared" si="2"/>
        <v>0.14814814814814814</v>
      </c>
      <c r="AD20" s="256">
        <f t="shared" si="3"/>
        <v>0.22727272727272727</v>
      </c>
      <c r="AE20" s="256">
        <f t="shared" si="4"/>
        <v>0.2413793103448276</v>
      </c>
      <c r="AF20" s="256">
        <f t="shared" si="5"/>
        <v>0.375</v>
      </c>
      <c r="AG20" s="256">
        <f t="shared" si="6"/>
        <v>0.68</v>
      </c>
      <c r="AH20" s="256">
        <f t="shared" si="7"/>
        <v>0.69230769230769229</v>
      </c>
      <c r="AI20" s="257">
        <f t="shared" si="8"/>
        <v>0.8</v>
      </c>
      <c r="AJ20" s="258">
        <f t="shared" si="9"/>
        <v>3.2410309549964724</v>
      </c>
    </row>
    <row r="21" spans="1:38" s="233" customFormat="1" ht="14.65" customHeight="1" x14ac:dyDescent="0.2">
      <c r="A21" s="248">
        <v>16</v>
      </c>
      <c r="B21" s="81" t="s">
        <v>94</v>
      </c>
      <c r="C21" s="82" t="s">
        <v>60</v>
      </c>
      <c r="D21" s="83" t="s">
        <v>56</v>
      </c>
      <c r="E21" s="84">
        <v>11620</v>
      </c>
      <c r="F21" s="81" t="s">
        <v>95</v>
      </c>
      <c r="G21" s="85" t="s">
        <v>96</v>
      </c>
      <c r="H21" s="251" t="s">
        <v>158</v>
      </c>
      <c r="I21" s="252">
        <f>VLOOKUP($B21,'[1]0905'!$B$6:$N$28, 13, FALSE)</f>
        <v>0.52380952380952384</v>
      </c>
      <c r="J21" s="252">
        <f>VLOOKUP($B21,'[1]1505'!$B$6:$N$50, 13, FALSE)</f>
        <v>0.75</v>
      </c>
      <c r="K21" s="252">
        <f>VLOOKUP($B21,'[1]2305'!$B$6:$N$50, 13, FALSE)</f>
        <v>0.62068965517241381</v>
      </c>
      <c r="L21" s="252">
        <f>VLOOKUP($B21,'[1]3005'!$B$6:$N$50, 13, FALSE)</f>
        <v>0.95833333333333337</v>
      </c>
      <c r="M21" s="252">
        <f>VLOOKUP($B21,'[1]0606'!$B$6:$N$49, 13, FALSE)</f>
        <v>0.21428571428571427</v>
      </c>
      <c r="N21" s="252">
        <f>VLOOKUP($B21,'[1]1306'!$B$6:$N$49, 13, FALSE)</f>
        <v>0.5714285714285714</v>
      </c>
      <c r="O21" s="252">
        <f>VLOOKUP($B21,'[1]2006'!$B$6:$N$49, 13, FALSE)</f>
        <v>0.85</v>
      </c>
      <c r="P21" s="255">
        <v>0.49</v>
      </c>
      <c r="Q21" s="254"/>
      <c r="R21" s="252">
        <f>VLOOKUP($B21,'[1]0808'!$B$6:$N$48, 13, FALSE)</f>
        <v>0.66666666666666663</v>
      </c>
      <c r="S21" s="252">
        <f>VLOOKUP($B21,'[1]1508'!$B$6:$N$48, 13, FALSE)</f>
        <v>0.22222222222222221</v>
      </c>
      <c r="T21" s="252">
        <f>VLOOKUP($B21,'[1]2208'!$B$6:$N$48, 13, FALSE)</f>
        <v>0.4</v>
      </c>
      <c r="U21" s="252">
        <f>VLOOKUP($B21,'[1]2908'!$B$6:$N$48, 13, FALSE)</f>
        <v>0.41666666666666669</v>
      </c>
      <c r="V21" s="252">
        <f>VLOOKUP($B21,'[1]0509'!$B$6:$N$48, 13, FALSE)</f>
        <v>0.48148148148148145</v>
      </c>
      <c r="W21" s="252">
        <f>VLOOKUP($B21,'[1]1209'!$B$6:$N$48, 13, FALSE)</f>
        <v>0.76923076923076927</v>
      </c>
      <c r="X21" s="252">
        <f>VLOOKUP($B21,'[1]1909'!$B$6:$N$48, 13, FALSE)</f>
        <v>0.54545454545454541</v>
      </c>
      <c r="Y21" s="252">
        <f>VLOOKUP($B21,'[1]2609'!$B$6:$N$48, 13, FALSE)</f>
        <v>0.5</v>
      </c>
      <c r="Z21" s="256">
        <f t="shared" si="0"/>
        <v>8.9802691497519103</v>
      </c>
      <c r="AB21" s="256">
        <f t="shared" si="1"/>
        <v>0.21428571428571427</v>
      </c>
      <c r="AC21" s="256">
        <f t="shared" si="2"/>
        <v>0.22222222222222221</v>
      </c>
      <c r="AD21" s="256">
        <f t="shared" si="3"/>
        <v>0.4</v>
      </c>
      <c r="AE21" s="256">
        <f t="shared" si="4"/>
        <v>0.41666666666666669</v>
      </c>
      <c r="AF21" s="256">
        <f t="shared" si="5"/>
        <v>0.48148148148148145</v>
      </c>
      <c r="AG21" s="256">
        <f t="shared" si="6"/>
        <v>0.49</v>
      </c>
      <c r="AH21" s="256">
        <f t="shared" si="7"/>
        <v>0.5</v>
      </c>
      <c r="AI21" s="257">
        <f t="shared" si="8"/>
        <v>0.52380952380952384</v>
      </c>
      <c r="AJ21" s="258">
        <f t="shared" si="9"/>
        <v>3.2484656084656081</v>
      </c>
    </row>
    <row r="22" spans="1:38" s="233" customFormat="1" ht="14.65" customHeight="1" x14ac:dyDescent="0.2">
      <c r="A22" s="248">
        <v>17</v>
      </c>
      <c r="B22" s="81" t="s">
        <v>100</v>
      </c>
      <c r="C22" s="145" t="s">
        <v>60</v>
      </c>
      <c r="D22" s="146" t="s">
        <v>56</v>
      </c>
      <c r="E22" s="147">
        <v>175</v>
      </c>
      <c r="F22" s="144" t="s">
        <v>98</v>
      </c>
      <c r="G22" s="164" t="s">
        <v>101</v>
      </c>
      <c r="H22" s="251" t="s">
        <v>158</v>
      </c>
      <c r="I22" s="252">
        <f>VLOOKUP($B22,'[1]0905'!$B$6:$N$28, 13, FALSE)</f>
        <v>0.80952380952380953</v>
      </c>
      <c r="J22" s="252">
        <f>VLOOKUP($B22,'[1]1505'!$B$6:$N$50, 13, FALSE)</f>
        <v>0.55000000000000004</v>
      </c>
      <c r="K22" s="252">
        <f>VLOOKUP($B22,'[1]2305'!$B$6:$N$50, 13, FALSE)</f>
        <v>0.48275862068965519</v>
      </c>
      <c r="L22" s="252">
        <f>VLOOKUP($B22,'[1]3005'!$B$6:$N$50, 13, FALSE)</f>
        <v>0.375</v>
      </c>
      <c r="M22" s="252">
        <f>VLOOKUP($B22,'[1]0606'!$B$6:$N$49, 13, FALSE)</f>
        <v>0.7857142857142857</v>
      </c>
      <c r="N22" s="252">
        <v>1.5</v>
      </c>
      <c r="O22" s="252">
        <f>VLOOKUP($B22,'[1]2006'!$B$6:$N$49, 13, FALSE)</f>
        <v>0.9</v>
      </c>
      <c r="P22" s="252">
        <f>VLOOKUP($B22,'[1]2706'!$B$6:$N$48, 13, FALSE)</f>
        <v>0.15789473684210525</v>
      </c>
      <c r="Q22" s="254"/>
      <c r="R22" s="252">
        <f>VLOOKUP($B22,'[1]0808'!$B$6:$N$48, 13, FALSE)</f>
        <v>0.55555555555555558</v>
      </c>
      <c r="S22" s="252">
        <f>VLOOKUP($B22,'[1]1508'!$B$6:$N$48, 13, FALSE)</f>
        <v>0.1111111111111111</v>
      </c>
      <c r="T22" s="252">
        <f>VLOOKUP($B22,'[1]2208'!$B$6:$N$48, 13, FALSE)</f>
        <v>0.6</v>
      </c>
      <c r="U22" s="252">
        <f>VLOOKUP($B22,'[1]2908'!$B$6:$N$48, 13, FALSE)</f>
        <v>0.625</v>
      </c>
      <c r="V22" s="252">
        <f>VLOOKUP($B22,'[1]0509'!$B$6:$N$48, 13, FALSE)</f>
        <v>0.66666666666666663</v>
      </c>
      <c r="W22" s="252">
        <f>VLOOKUP($B22,'[1]1209'!$B$6:$N$48, 13, FALSE)</f>
        <v>0.5</v>
      </c>
      <c r="X22" s="252">
        <v>1.5</v>
      </c>
      <c r="Y22" s="252">
        <f>VLOOKUP($B22,'[1]2609'!$B$6:$N$48, 13, FALSE)</f>
        <v>0.57692307692307687</v>
      </c>
      <c r="Z22" s="256">
        <f t="shared" si="0"/>
        <v>10.696147863026265</v>
      </c>
      <c r="AB22" s="256">
        <f t="shared" si="1"/>
        <v>0.1111111111111111</v>
      </c>
      <c r="AC22" s="256">
        <f t="shared" si="2"/>
        <v>0.15789473684210525</v>
      </c>
      <c r="AD22" s="256">
        <f t="shared" si="3"/>
        <v>0.375</v>
      </c>
      <c r="AE22" s="256">
        <f t="shared" si="4"/>
        <v>0.48275862068965519</v>
      </c>
      <c r="AF22" s="256">
        <f t="shared" si="5"/>
        <v>0.5</v>
      </c>
      <c r="AG22" s="256">
        <f t="shared" si="6"/>
        <v>0.55000000000000004</v>
      </c>
      <c r="AH22" s="256">
        <f t="shared" si="7"/>
        <v>0.55555555555555558</v>
      </c>
      <c r="AI22" s="257">
        <f t="shared" si="8"/>
        <v>0.57692307692307687</v>
      </c>
      <c r="AJ22" s="258">
        <f t="shared" si="9"/>
        <v>3.3092431011215035</v>
      </c>
    </row>
    <row r="23" spans="1:38" s="233" customFormat="1" ht="14.65" customHeight="1" x14ac:dyDescent="0.25">
      <c r="A23" s="248">
        <v>18</v>
      </c>
      <c r="B23" s="81" t="s">
        <v>63</v>
      </c>
      <c r="C23" s="112" t="s">
        <v>60</v>
      </c>
      <c r="D23" s="113" t="s">
        <v>56</v>
      </c>
      <c r="E23" s="114">
        <v>7055</v>
      </c>
      <c r="F23" s="111" t="s">
        <v>64</v>
      </c>
      <c r="G23" s="274" t="s">
        <v>65</v>
      </c>
      <c r="H23" s="251" t="s">
        <v>157</v>
      </c>
      <c r="I23" s="252">
        <v>1.5</v>
      </c>
      <c r="J23" s="252">
        <v>1.5</v>
      </c>
      <c r="K23" s="252">
        <v>1.5</v>
      </c>
      <c r="L23" s="252">
        <f>VLOOKUP($B23,'[1]3005'!$B$6:$N$50, 13, FALSE)</f>
        <v>0.75</v>
      </c>
      <c r="M23" s="252">
        <f>VLOOKUP($B23,'[1]0606'!$B$6:$N$49, 13, FALSE)</f>
        <v>0.17857142857142858</v>
      </c>
      <c r="N23" s="252">
        <f>VLOOKUP($B23,'[1]1306'!$B$6:$N$49, 13, FALSE)</f>
        <v>0.6071428571428571</v>
      </c>
      <c r="O23" s="252">
        <f>VLOOKUP($B23,'[1]2006'!$B$6:$N$49, 13, FALSE)</f>
        <v>0.4</v>
      </c>
      <c r="P23" s="252">
        <f>VLOOKUP($B23,'[1]2706'!$B$6:$N$48, 13, FALSE)</f>
        <v>0.57894736842105265</v>
      </c>
      <c r="Q23" s="254"/>
      <c r="R23" s="252">
        <f>VLOOKUP($B23,'[1]0808'!$B$6:$N$48, 13, FALSE)</f>
        <v>1</v>
      </c>
      <c r="S23" s="252">
        <f>VLOOKUP($B23,'[1]1508'!$B$6:$N$48, 13, FALSE)</f>
        <v>1</v>
      </c>
      <c r="T23" s="252">
        <f>VLOOKUP($B23,'[1]2208'!$B$6:$N$48, 13, FALSE)</f>
        <v>0.88</v>
      </c>
      <c r="U23" s="252">
        <v>1.5</v>
      </c>
      <c r="V23" s="252">
        <f>VLOOKUP($B23,'[1]0509'!$B$6:$N$48, 13, FALSE)</f>
        <v>0.92592592592592593</v>
      </c>
      <c r="W23" s="252">
        <f>VLOOKUP($B23,'[1]1209'!$B$6:$N$48, 13, FALSE)</f>
        <v>0.19230769230769232</v>
      </c>
      <c r="X23" s="252">
        <f>VLOOKUP($B23,'[1]1909'!$B$6:$N$48, 13, FALSE)</f>
        <v>0.68181818181818177</v>
      </c>
      <c r="Y23" s="252">
        <f>VLOOKUP($B23,'[1]2609'!$B$6:$N$48, 13, FALSE)</f>
        <v>0.11538461538461539</v>
      </c>
      <c r="Z23" s="256">
        <f t="shared" si="0"/>
        <v>13.310098069571753</v>
      </c>
      <c r="AB23" s="256">
        <f t="shared" si="1"/>
        <v>0.11538461538461539</v>
      </c>
      <c r="AC23" s="256">
        <f t="shared" si="2"/>
        <v>0.17857142857142858</v>
      </c>
      <c r="AD23" s="256">
        <f t="shared" si="3"/>
        <v>0.19230769230769232</v>
      </c>
      <c r="AE23" s="256">
        <f t="shared" si="4"/>
        <v>0.4</v>
      </c>
      <c r="AF23" s="256">
        <f t="shared" si="5"/>
        <v>0.57894736842105265</v>
      </c>
      <c r="AG23" s="256">
        <f t="shared" si="6"/>
        <v>0.6071428571428571</v>
      </c>
      <c r="AH23" s="256">
        <f t="shared" si="7"/>
        <v>0.68181818181818177</v>
      </c>
      <c r="AI23" s="257">
        <f t="shared" si="8"/>
        <v>0.75</v>
      </c>
      <c r="AJ23" s="258">
        <f t="shared" si="9"/>
        <v>3.5041721436458277</v>
      </c>
      <c r="AL23" s="225"/>
    </row>
    <row r="24" spans="1:38" s="233" customFormat="1" ht="14.65" customHeight="1" x14ac:dyDescent="0.25">
      <c r="A24" s="248">
        <v>19</v>
      </c>
      <c r="B24" s="81" t="s">
        <v>132</v>
      </c>
      <c r="C24" s="82" t="s">
        <v>67</v>
      </c>
      <c r="D24" s="83" t="s">
        <v>56</v>
      </c>
      <c r="E24" s="84">
        <v>11722</v>
      </c>
      <c r="F24" s="81" t="s">
        <v>133</v>
      </c>
      <c r="G24" s="85" t="s">
        <v>134</v>
      </c>
      <c r="H24" s="275" t="s">
        <v>158</v>
      </c>
      <c r="I24" s="252">
        <v>1.5</v>
      </c>
      <c r="J24" s="252">
        <f>VLOOKUP($B24,'[1]1505'!$B$6:$N$50, 13, FALSE)</f>
        <v>0.4</v>
      </c>
      <c r="K24" s="252">
        <f>VLOOKUP($B24,'[1]2305'!$B$6:$N$50, 13, FALSE)</f>
        <v>0.10344827586206896</v>
      </c>
      <c r="L24" s="252">
        <f>VLOOKUP($B24,'[1]3005'!$B$6:$N$50, 13, FALSE)</f>
        <v>0.25</v>
      </c>
      <c r="M24" s="252">
        <v>1.5</v>
      </c>
      <c r="N24" s="252">
        <f>VLOOKUP($B24,'[1]1306'!$B$6:$N$49, 13, FALSE)</f>
        <v>0.42857142857142855</v>
      </c>
      <c r="O24" s="252">
        <f>VLOOKUP($B24,'[1]2006'!$B$6:$N$49, 13, FALSE)</f>
        <v>0.6</v>
      </c>
      <c r="P24" s="252">
        <v>1.5</v>
      </c>
      <c r="Q24" s="254"/>
      <c r="R24" s="252">
        <v>1.5</v>
      </c>
      <c r="S24" s="252">
        <f>VLOOKUP($B24,'[1]1508'!$B$6:$N$48, 13, FALSE)</f>
        <v>1</v>
      </c>
      <c r="T24" s="252">
        <f>VLOOKUP($B24,'[1]2208'!$B$6:$N$48, 13, FALSE)</f>
        <v>0.72</v>
      </c>
      <c r="U24" s="252">
        <v>1.5</v>
      </c>
      <c r="V24" s="252">
        <f>VLOOKUP($B24,'[1]0509'!$B$6:$N$48, 13, FALSE)</f>
        <v>0.59259259259259256</v>
      </c>
      <c r="W24" s="252">
        <f>VLOOKUP($B24,'[1]1209'!$B$6:$N$48, 13, FALSE)</f>
        <v>0.88461538461538458</v>
      </c>
      <c r="X24" s="252">
        <v>1.5</v>
      </c>
      <c r="Y24" s="252">
        <f>VLOOKUP($B24,'[1]2609'!$B$6:$N$48, 13, FALSE)</f>
        <v>1</v>
      </c>
      <c r="Z24" s="256">
        <f t="shared" si="0"/>
        <v>14.979227681641477</v>
      </c>
      <c r="AB24" s="256">
        <f t="shared" si="1"/>
        <v>0.10344827586206896</v>
      </c>
      <c r="AC24" s="256">
        <f t="shared" si="2"/>
        <v>0.25</v>
      </c>
      <c r="AD24" s="256">
        <f t="shared" si="3"/>
        <v>0.4</v>
      </c>
      <c r="AE24" s="256">
        <f t="shared" si="4"/>
        <v>0.42857142857142855</v>
      </c>
      <c r="AF24" s="256">
        <f t="shared" si="5"/>
        <v>0.59259259259259256</v>
      </c>
      <c r="AG24" s="256">
        <f t="shared" si="6"/>
        <v>0.6</v>
      </c>
      <c r="AH24" s="256">
        <f t="shared" si="7"/>
        <v>0.72</v>
      </c>
      <c r="AI24" s="257">
        <f t="shared" si="8"/>
        <v>0.88461538461538458</v>
      </c>
      <c r="AJ24" s="258">
        <f t="shared" si="9"/>
        <v>3.9792276816414742</v>
      </c>
      <c r="AL24" s="225"/>
    </row>
    <row r="25" spans="1:38" ht="14.65" customHeight="1" x14ac:dyDescent="0.25">
      <c r="A25" s="248">
        <v>20</v>
      </c>
      <c r="B25" s="81" t="s">
        <v>164</v>
      </c>
      <c r="C25" s="82" t="s">
        <v>165</v>
      </c>
      <c r="D25" s="83" t="s">
        <v>56</v>
      </c>
      <c r="E25" s="84">
        <v>123</v>
      </c>
      <c r="F25" s="81" t="s">
        <v>61</v>
      </c>
      <c r="G25" s="85" t="s">
        <v>166</v>
      </c>
      <c r="H25" s="251" t="s">
        <v>157</v>
      </c>
      <c r="I25" s="252">
        <v>1.5</v>
      </c>
      <c r="J25" s="252">
        <f>VLOOKUP($B25,'[1]1505'!$B$6:$N$50, 13, FALSE)</f>
        <v>0.85</v>
      </c>
      <c r="K25" s="252">
        <f>VLOOKUP($B25,'[1]2305'!$B$6:$N$50, 13, FALSE)</f>
        <v>0.68965517241379315</v>
      </c>
      <c r="L25" s="252">
        <v>1.5</v>
      </c>
      <c r="M25" s="252">
        <v>1.5</v>
      </c>
      <c r="N25" s="252">
        <v>1.5</v>
      </c>
      <c r="O25" s="252">
        <f>VLOOKUP($B25,'[1]2006'!$B$6:$N$49, 13, FALSE)</f>
        <v>0.1</v>
      </c>
      <c r="P25" s="252">
        <f>VLOOKUP($B25,'[1]2706'!$B$6:$N$48, 13, FALSE)</f>
        <v>0.10526315789473684</v>
      </c>
      <c r="Q25" s="254"/>
      <c r="R25" s="252">
        <v>1.5</v>
      </c>
      <c r="S25" s="252">
        <v>1.5</v>
      </c>
      <c r="T25" s="252">
        <f>VLOOKUP($B25,'[1]2208'!$B$6:$N$48, 13, FALSE)</f>
        <v>0.36</v>
      </c>
      <c r="U25" s="252">
        <f>VLOOKUP($B25,'[1]2908'!$B$6:$N$48, 13, FALSE)</f>
        <v>0.58333333333333337</v>
      </c>
      <c r="V25" s="255">
        <v>0.93</v>
      </c>
      <c r="W25" s="252">
        <f>VLOOKUP($B25,'[1]1209'!$B$6:$N$48, 13, FALSE)</f>
        <v>0.73076923076923073</v>
      </c>
      <c r="X25" s="252">
        <v>1.5</v>
      </c>
      <c r="Y25" s="252">
        <v>1.5</v>
      </c>
      <c r="Z25" s="256">
        <f t="shared" si="0"/>
        <v>16.34902089441109</v>
      </c>
      <c r="AA25" s="233"/>
      <c r="AB25" s="256">
        <f t="shared" si="1"/>
        <v>0.1</v>
      </c>
      <c r="AC25" s="256">
        <f t="shared" si="2"/>
        <v>0.10526315789473684</v>
      </c>
      <c r="AD25" s="256">
        <f t="shared" si="3"/>
        <v>0.36</v>
      </c>
      <c r="AE25" s="256">
        <f t="shared" si="4"/>
        <v>0.58333333333333337</v>
      </c>
      <c r="AF25" s="256">
        <f t="shared" si="5"/>
        <v>0.68965517241379315</v>
      </c>
      <c r="AG25" s="256">
        <f t="shared" si="6"/>
        <v>0.73076923076923073</v>
      </c>
      <c r="AH25" s="256">
        <f t="shared" si="7"/>
        <v>0.85</v>
      </c>
      <c r="AI25" s="257">
        <f t="shared" si="8"/>
        <v>0.93</v>
      </c>
      <c r="AJ25" s="258">
        <f t="shared" si="9"/>
        <v>4.349020894411094</v>
      </c>
    </row>
    <row r="26" spans="1:38" ht="14.65" customHeight="1" x14ac:dyDescent="0.25">
      <c r="A26" s="248">
        <v>21</v>
      </c>
      <c r="B26" s="81" t="s">
        <v>81</v>
      </c>
      <c r="C26" s="132" t="s">
        <v>60</v>
      </c>
      <c r="D26" s="133" t="s">
        <v>56</v>
      </c>
      <c r="E26" s="132">
        <v>14069</v>
      </c>
      <c r="F26" s="81" t="s">
        <v>82</v>
      </c>
      <c r="G26" s="85" t="s">
        <v>83</v>
      </c>
      <c r="H26" s="251" t="s">
        <v>157</v>
      </c>
      <c r="I26" s="252">
        <f>VLOOKUP($B26,'[1]0905'!$B$6:$N$28, 13, FALSE)</f>
        <v>0.8571428571428571</v>
      </c>
      <c r="J26" s="252">
        <f>VLOOKUP($B26,'[1]1505'!$B$6:$N$50, 13, FALSE)</f>
        <v>0.6</v>
      </c>
      <c r="K26" s="252">
        <f>VLOOKUP($B26,'[1]2305'!$B$6:$N$50, 13, FALSE)</f>
        <v>0.58620689655172409</v>
      </c>
      <c r="L26" s="252">
        <f>VLOOKUP($B26,'[1]3005'!$B$6:$N$50, 13, FALSE)</f>
        <v>0.70833333333333337</v>
      </c>
      <c r="M26" s="252">
        <f>VLOOKUP($B26,'[1]0606'!$B$6:$N$49, 13, FALSE)</f>
        <v>1</v>
      </c>
      <c r="N26" s="252">
        <f>VLOOKUP($B26,'[1]1306'!$B$6:$N$49, 13, FALSE)</f>
        <v>0.75</v>
      </c>
      <c r="O26" s="252">
        <v>1.5</v>
      </c>
      <c r="P26" s="252">
        <v>1.5</v>
      </c>
      <c r="Q26" s="254"/>
      <c r="R26" s="252">
        <v>1.5</v>
      </c>
      <c r="S26" s="252">
        <f>VLOOKUP($B26,'[1]1508'!$B$6:$N$48, 13, FALSE)</f>
        <v>1</v>
      </c>
      <c r="T26" s="252">
        <f>VLOOKUP($B26,'[1]2208'!$B$6:$N$48, 13, FALSE)</f>
        <v>0.44</v>
      </c>
      <c r="U26" s="252">
        <f>VLOOKUP($B26,'[1]2908'!$B$6:$N$48, 13, FALSE)</f>
        <v>0.33333333333333331</v>
      </c>
      <c r="V26" s="252">
        <f>VLOOKUP($B26,'[1]0509'!$B$6:$N$48, 13, FALSE)</f>
        <v>1</v>
      </c>
      <c r="W26" s="255">
        <v>0.72</v>
      </c>
      <c r="X26" s="252">
        <f>VLOOKUP($B26,'[1]1909'!$B$6:$N$48, 13, FALSE)</f>
        <v>0.81818181818181823</v>
      </c>
      <c r="Y26" s="252">
        <f>VLOOKUP($B26,'[1]2609'!$B$6:$N$48, 13, FALSE)</f>
        <v>0.34615384615384615</v>
      </c>
      <c r="Z26" s="256">
        <f t="shared" si="0"/>
        <v>13.659352084696913</v>
      </c>
      <c r="AA26" s="233"/>
      <c r="AB26" s="256">
        <f t="shared" si="1"/>
        <v>0.33333333333333331</v>
      </c>
      <c r="AC26" s="256">
        <f t="shared" si="2"/>
        <v>0.34615384615384615</v>
      </c>
      <c r="AD26" s="256">
        <f t="shared" si="3"/>
        <v>0.44</v>
      </c>
      <c r="AE26" s="256">
        <f t="shared" si="4"/>
        <v>0.58620689655172409</v>
      </c>
      <c r="AF26" s="256">
        <f t="shared" si="5"/>
        <v>0.6</v>
      </c>
      <c r="AG26" s="256">
        <f t="shared" si="6"/>
        <v>0.70833333333333337</v>
      </c>
      <c r="AH26" s="256">
        <f t="shared" si="7"/>
        <v>0.72</v>
      </c>
      <c r="AI26" s="257">
        <f t="shared" si="8"/>
        <v>0.75</v>
      </c>
      <c r="AJ26" s="258">
        <f t="shared" si="9"/>
        <v>4.4840274093722368</v>
      </c>
    </row>
    <row r="27" spans="1:38" ht="14.65" customHeight="1" x14ac:dyDescent="0.25">
      <c r="A27" s="248">
        <v>22</v>
      </c>
      <c r="B27" s="81" t="s">
        <v>167</v>
      </c>
      <c r="C27" s="82" t="s">
        <v>67</v>
      </c>
      <c r="D27" s="83" t="s">
        <v>56</v>
      </c>
      <c r="E27" s="84">
        <v>13724</v>
      </c>
      <c r="F27" s="131" t="s">
        <v>168</v>
      </c>
      <c r="G27" s="189" t="s">
        <v>169</v>
      </c>
      <c r="H27" s="251" t="s">
        <v>157</v>
      </c>
      <c r="I27" s="252">
        <f>VLOOKUP($B27,'[1]0905'!$B$6:$N$28, 13, FALSE)</f>
        <v>0.76190476190476186</v>
      </c>
      <c r="J27" s="252">
        <v>1.5</v>
      </c>
      <c r="K27" s="252">
        <f>VLOOKUP($B27,'[1]2305'!$B$6:$N$50, 13, FALSE)</f>
        <v>0.86206896551724133</v>
      </c>
      <c r="L27" s="252">
        <f>VLOOKUP($B27,'[1]3005'!$B$6:$N$50, 13, FALSE)</f>
        <v>0.83333333333333337</v>
      </c>
      <c r="M27" s="252">
        <f>VLOOKUP($B27,'[1]0606'!$B$6:$N$49, 13, FALSE)</f>
        <v>0.6428571428571429</v>
      </c>
      <c r="N27" s="252">
        <f>VLOOKUP($B27,'[1]1306'!$B$6:$N$49, 13, FALSE)</f>
        <v>0.8928571428571429</v>
      </c>
      <c r="O27" s="252">
        <v>1.5</v>
      </c>
      <c r="P27" s="252">
        <f>VLOOKUP($B27,'[1]2706'!$B$6:$N$48, 13, FALSE)</f>
        <v>0.78947368421052633</v>
      </c>
      <c r="Q27" s="254"/>
      <c r="R27" s="252">
        <v>1.5</v>
      </c>
      <c r="S27" s="252">
        <v>1.5</v>
      </c>
      <c r="T27" s="252">
        <f>VLOOKUP($B27,'[1]2208'!$B$6:$N$48, 13, FALSE)</f>
        <v>0.64</v>
      </c>
      <c r="U27" s="252">
        <f>VLOOKUP($B27,'[1]2908'!$B$6:$N$48, 13, FALSE)</f>
        <v>0.91666666666666663</v>
      </c>
      <c r="V27" s="252">
        <f>VLOOKUP($B27,'[1]0509'!$B$6:$N$48, 13, FALSE)</f>
        <v>0.7407407407407407</v>
      </c>
      <c r="W27" s="252">
        <f>VLOOKUP($B27,'[1]1209'!$B$6:$N$48, 13, FALSE)</f>
        <v>0.61538461538461542</v>
      </c>
      <c r="X27" s="252">
        <f>VLOOKUP($B27,'[1]1909'!$B$6:$N$48, 13, FALSE)</f>
        <v>0.5</v>
      </c>
      <c r="Y27" s="255">
        <v>0.68</v>
      </c>
      <c r="Z27" s="256">
        <f t="shared" si="0"/>
        <v>14.875287053472171</v>
      </c>
      <c r="AA27" s="233"/>
      <c r="AB27" s="256">
        <f t="shared" si="1"/>
        <v>0.5</v>
      </c>
      <c r="AC27" s="256">
        <f t="shared" si="2"/>
        <v>0.61538461538461542</v>
      </c>
      <c r="AD27" s="256">
        <f t="shared" si="3"/>
        <v>0.64</v>
      </c>
      <c r="AE27" s="256">
        <f t="shared" si="4"/>
        <v>0.6428571428571429</v>
      </c>
      <c r="AF27" s="256">
        <f t="shared" si="5"/>
        <v>0.68</v>
      </c>
      <c r="AG27" s="256">
        <f t="shared" si="6"/>
        <v>0.7407407407407407</v>
      </c>
      <c r="AH27" s="256">
        <f t="shared" si="7"/>
        <v>0.76190476190476186</v>
      </c>
      <c r="AI27" s="257">
        <f t="shared" si="8"/>
        <v>0.78947368421052633</v>
      </c>
      <c r="AJ27" s="258">
        <f t="shared" si="9"/>
        <v>5.3703609450977874</v>
      </c>
      <c r="AL27" s="233"/>
    </row>
    <row r="28" spans="1:38" ht="14.65" customHeight="1" x14ac:dyDescent="0.25">
      <c r="A28" s="248">
        <v>23</v>
      </c>
      <c r="B28" s="81" t="s">
        <v>170</v>
      </c>
      <c r="C28" s="112" t="s">
        <v>60</v>
      </c>
      <c r="D28" s="113" t="s">
        <v>56</v>
      </c>
      <c r="E28" s="114">
        <v>9775</v>
      </c>
      <c r="F28" s="111" t="s">
        <v>171</v>
      </c>
      <c r="G28" s="274" t="s">
        <v>172</v>
      </c>
      <c r="H28" s="251" t="s">
        <v>157</v>
      </c>
      <c r="I28" s="252">
        <f>VLOOKUP($B28,'[1]0905'!$B$6:$N$28, 13, FALSE)</f>
        <v>0.66666666666666663</v>
      </c>
      <c r="J28" s="252">
        <f>VLOOKUP($B28,'[1]1505'!$B$6:$N$50, 13, FALSE)</f>
        <v>0.5</v>
      </c>
      <c r="K28" s="252">
        <f>VLOOKUP($B28,'[1]2305'!$B$6:$N$50, 13, FALSE)</f>
        <v>0.55172413793103448</v>
      </c>
      <c r="L28" s="252">
        <f>VLOOKUP($B28,'[1]3005'!$B$6:$N$50, 13, FALSE)</f>
        <v>0.91666666666666663</v>
      </c>
      <c r="M28" s="252">
        <v>1.5</v>
      </c>
      <c r="N28" s="252">
        <f>VLOOKUP($B28,'[1]1306'!$B$6:$N$49, 13, FALSE)</f>
        <v>0.32142857142857145</v>
      </c>
      <c r="O28" s="252">
        <v>1.5</v>
      </c>
      <c r="P28" s="252">
        <f>VLOOKUP($B28,'[1]2706'!$B$6:$N$48, 13, FALSE)</f>
        <v>0.84210526315789469</v>
      </c>
      <c r="Q28" s="254"/>
      <c r="R28" s="252">
        <v>1.5</v>
      </c>
      <c r="S28" s="252">
        <v>1.5</v>
      </c>
      <c r="T28" s="252">
        <v>1.5</v>
      </c>
      <c r="U28" s="252">
        <v>1.5</v>
      </c>
      <c r="V28" s="252">
        <f>VLOOKUP($B28,'[1]0509'!$B$6:$N$48, 13, FALSE)</f>
        <v>0.51851851851851849</v>
      </c>
      <c r="W28" s="252">
        <v>1.5</v>
      </c>
      <c r="X28" s="252">
        <v>1.5</v>
      </c>
      <c r="Y28" s="252">
        <v>1.5</v>
      </c>
      <c r="Z28" s="256">
        <f t="shared" si="0"/>
        <v>17.817109824369354</v>
      </c>
      <c r="AA28" s="233"/>
      <c r="AB28" s="256">
        <f t="shared" si="1"/>
        <v>0.32142857142857145</v>
      </c>
      <c r="AC28" s="256">
        <f t="shared" si="2"/>
        <v>0.5</v>
      </c>
      <c r="AD28" s="256">
        <f t="shared" si="3"/>
        <v>0.51851851851851849</v>
      </c>
      <c r="AE28" s="256">
        <f t="shared" si="4"/>
        <v>0.55172413793103448</v>
      </c>
      <c r="AF28" s="256">
        <f t="shared" si="5"/>
        <v>0.66666666666666663</v>
      </c>
      <c r="AG28" s="256">
        <f t="shared" si="6"/>
        <v>0.84210526315789469</v>
      </c>
      <c r="AH28" s="256">
        <f t="shared" si="7"/>
        <v>0.91666666666666663</v>
      </c>
      <c r="AI28" s="257">
        <f t="shared" si="8"/>
        <v>1.5</v>
      </c>
      <c r="AJ28" s="258">
        <f t="shared" si="9"/>
        <v>5.8171098243693526</v>
      </c>
      <c r="AL28" s="233"/>
    </row>
    <row r="29" spans="1:38" s="233" customFormat="1" ht="13.35" customHeight="1" x14ac:dyDescent="0.2">
      <c r="A29" s="248">
        <v>24</v>
      </c>
      <c r="B29" s="81" t="s">
        <v>97</v>
      </c>
      <c r="C29" s="145" t="s">
        <v>55</v>
      </c>
      <c r="D29" s="146" t="s">
        <v>56</v>
      </c>
      <c r="E29" s="147">
        <v>174</v>
      </c>
      <c r="F29" s="144" t="s">
        <v>98</v>
      </c>
      <c r="G29" s="164" t="s">
        <v>99</v>
      </c>
      <c r="H29" s="275" t="s">
        <v>158</v>
      </c>
      <c r="I29" s="252">
        <v>1.5</v>
      </c>
      <c r="J29" s="252">
        <v>1.5</v>
      </c>
      <c r="K29" s="252">
        <f>VLOOKUP($B29,'[1]2305'!$B$6:$N$50, 13, FALSE)</f>
        <v>0.17241379310344829</v>
      </c>
      <c r="L29" s="252">
        <v>1.5</v>
      </c>
      <c r="M29" s="252">
        <f>VLOOKUP($B29,'[1]0606'!$B$6:$N$49, 13, FALSE)</f>
        <v>0.5714285714285714</v>
      </c>
      <c r="N29" s="252">
        <f>VLOOKUP($B29,'[1]1306'!$B$6:$N$49, 13, FALSE)</f>
        <v>0.39285714285714285</v>
      </c>
      <c r="O29" s="252">
        <v>1.5</v>
      </c>
      <c r="P29" s="252">
        <v>1.5</v>
      </c>
      <c r="Q29" s="254"/>
      <c r="R29" s="252">
        <v>1.5</v>
      </c>
      <c r="S29" s="252">
        <v>1.5</v>
      </c>
      <c r="T29" s="252">
        <f>VLOOKUP($B29,'[1]2208'!$B$6:$N$48, 13, FALSE)</f>
        <v>1</v>
      </c>
      <c r="U29" s="252">
        <v>1.5</v>
      </c>
      <c r="V29" s="252">
        <v>1.5</v>
      </c>
      <c r="W29" s="252">
        <f>VLOOKUP($B29,'[1]1209'!$B$6:$N$48, 13, FALSE)</f>
        <v>0.30769230769230771</v>
      </c>
      <c r="X29" s="252">
        <v>1.5</v>
      </c>
      <c r="Y29" s="252">
        <f>VLOOKUP($B29,'[1]2609'!$B$6:$N$48, 13, FALSE)</f>
        <v>0.53846153846153844</v>
      </c>
      <c r="Z29" s="256">
        <f t="shared" si="0"/>
        <v>17.982853353543014</v>
      </c>
      <c r="AB29" s="256">
        <f t="shared" si="1"/>
        <v>0.17241379310344829</v>
      </c>
      <c r="AC29" s="256">
        <f t="shared" si="2"/>
        <v>0.30769230769230771</v>
      </c>
      <c r="AD29" s="256">
        <f t="shared" si="3"/>
        <v>0.39285714285714285</v>
      </c>
      <c r="AE29" s="256">
        <f t="shared" si="4"/>
        <v>0.53846153846153844</v>
      </c>
      <c r="AF29" s="256">
        <f t="shared" si="5"/>
        <v>0.5714285714285714</v>
      </c>
      <c r="AG29" s="256">
        <f t="shared" si="6"/>
        <v>1</v>
      </c>
      <c r="AH29" s="256">
        <f t="shared" si="7"/>
        <v>1.5</v>
      </c>
      <c r="AI29" s="257">
        <f t="shared" si="8"/>
        <v>1.5</v>
      </c>
      <c r="AJ29" s="258">
        <f t="shared" si="9"/>
        <v>5.9828533535430086</v>
      </c>
    </row>
    <row r="30" spans="1:38" s="233" customFormat="1" ht="13.35" customHeight="1" x14ac:dyDescent="0.2">
      <c r="A30" s="248">
        <v>25</v>
      </c>
      <c r="B30" s="81" t="s">
        <v>173</v>
      </c>
      <c r="C30" s="82" t="s">
        <v>67</v>
      </c>
      <c r="D30" s="83" t="s">
        <v>56</v>
      </c>
      <c r="E30" s="84">
        <v>13911</v>
      </c>
      <c r="F30" s="81" t="s">
        <v>174</v>
      </c>
      <c r="G30" s="85" t="s">
        <v>175</v>
      </c>
      <c r="H30" s="251" t="s">
        <v>158</v>
      </c>
      <c r="I30" s="252">
        <f>VLOOKUP($B30,'[1]0905'!$B$6:$N$28, 13, FALSE)</f>
        <v>0.90476190476190477</v>
      </c>
      <c r="J30" s="252">
        <f>VLOOKUP($B30,'[1]1505'!$B$6:$N$50, 13, FALSE)</f>
        <v>0.7</v>
      </c>
      <c r="K30" s="252">
        <f>VLOOKUP($B30,'[1]2305'!$B$6:$N$50, 13, FALSE)</f>
        <v>0.72413793103448276</v>
      </c>
      <c r="L30" s="252">
        <f>VLOOKUP($B30,'[1]3005'!$B$6:$N$50, 13, FALSE)</f>
        <v>0.5</v>
      </c>
      <c r="M30" s="252">
        <f>VLOOKUP($B30,'[1]0606'!$B$6:$N$49, 13, FALSE)</f>
        <v>0.75</v>
      </c>
      <c r="N30" s="252">
        <f>VLOOKUP($B30,'[1]1306'!$B$6:$N$49, 13, FALSE)</f>
        <v>0.8571428571428571</v>
      </c>
      <c r="O30" s="252">
        <f>VLOOKUP($B30,'[1]2006'!$B$6:$N$49, 13, FALSE)</f>
        <v>0.75</v>
      </c>
      <c r="P30" s="252">
        <v>1.5</v>
      </c>
      <c r="Q30" s="254"/>
      <c r="R30" s="255">
        <v>0.92</v>
      </c>
      <c r="S30" s="252">
        <f>VLOOKUP($B30,'[1]1508'!$B$6:$N$48, 13, FALSE)</f>
        <v>1</v>
      </c>
      <c r="T30" s="252">
        <f>VLOOKUP($B30,'[1]2208'!$B$6:$N$48, 13, FALSE)</f>
        <v>0.92</v>
      </c>
      <c r="U30" s="252">
        <f>VLOOKUP($B30,'[1]2908'!$B$6:$N$48, 13, FALSE)</f>
        <v>0.83333333333333337</v>
      </c>
      <c r="V30" s="252">
        <v>1.5</v>
      </c>
      <c r="W30" s="252">
        <v>1.5</v>
      </c>
      <c r="X30" s="252">
        <v>1.5</v>
      </c>
      <c r="Y30" s="252">
        <v>1.5</v>
      </c>
      <c r="Z30" s="256">
        <f t="shared" si="0"/>
        <v>16.359376026272578</v>
      </c>
      <c r="AB30" s="256">
        <f t="shared" si="1"/>
        <v>0.5</v>
      </c>
      <c r="AC30" s="256">
        <f t="shared" si="2"/>
        <v>0.7</v>
      </c>
      <c r="AD30" s="256">
        <f t="shared" si="3"/>
        <v>0.72413793103448276</v>
      </c>
      <c r="AE30" s="256">
        <f t="shared" si="4"/>
        <v>0.75</v>
      </c>
      <c r="AF30" s="256">
        <f t="shared" si="5"/>
        <v>0.75</v>
      </c>
      <c r="AG30" s="256">
        <f t="shared" si="6"/>
        <v>0.83333333333333337</v>
      </c>
      <c r="AH30" s="256">
        <f t="shared" si="7"/>
        <v>0.8571428571428571</v>
      </c>
      <c r="AI30" s="257">
        <f t="shared" si="8"/>
        <v>0.90476190476190477</v>
      </c>
      <c r="AJ30" s="258">
        <f t="shared" si="9"/>
        <v>6.0193760262725782</v>
      </c>
    </row>
    <row r="31" spans="1:38" s="233" customFormat="1" ht="13.35" customHeight="1" x14ac:dyDescent="0.25">
      <c r="A31" s="248">
        <v>26</v>
      </c>
      <c r="B31" s="81" t="s">
        <v>176</v>
      </c>
      <c r="C31" s="132" t="s">
        <v>67</v>
      </c>
      <c r="D31" s="133" t="s">
        <v>56</v>
      </c>
      <c r="E31" s="132">
        <v>10324</v>
      </c>
      <c r="F31" s="134" t="s">
        <v>177</v>
      </c>
      <c r="G31" s="85" t="s">
        <v>178</v>
      </c>
      <c r="H31" s="251" t="s">
        <v>157</v>
      </c>
      <c r="I31" s="252">
        <v>1.5</v>
      </c>
      <c r="J31" s="252">
        <v>1.5</v>
      </c>
      <c r="K31" s="252">
        <f>VLOOKUP($B31,'[1]2305'!$B$6:$N$50, 13, FALSE)</f>
        <v>0.37931034482758619</v>
      </c>
      <c r="L31" s="252">
        <f>VLOOKUP($B31,'[1]3005'!$B$6:$N$50, 13, FALSE)</f>
        <v>0.66666666666666663</v>
      </c>
      <c r="M31" s="252">
        <f>VLOOKUP($B31,'[1]0606'!$B$6:$N$49, 13, FALSE)</f>
        <v>0.6071428571428571</v>
      </c>
      <c r="N31" s="252">
        <f>VLOOKUP($B31,'[1]1306'!$B$6:$N$49, 13, FALSE)</f>
        <v>0.7857142857142857</v>
      </c>
      <c r="O31" s="252">
        <v>1.5</v>
      </c>
      <c r="P31" s="252">
        <f>VLOOKUP($B31,'[1]2706'!$B$6:$N$48, 13, FALSE)</f>
        <v>0.73684210526315785</v>
      </c>
      <c r="Q31" s="254"/>
      <c r="R31" s="252">
        <v>1.5</v>
      </c>
      <c r="S31" s="252">
        <v>1.5</v>
      </c>
      <c r="T31" s="252">
        <v>1.5</v>
      </c>
      <c r="U31" s="252">
        <f>VLOOKUP($B31,'[1]2908'!$B$6:$N$48, 13, FALSE)</f>
        <v>0.95833333333333337</v>
      </c>
      <c r="V31" s="252">
        <f>VLOOKUP($B31,'[1]0509'!$B$6:$N$48, 13, FALSE)</f>
        <v>0.96296296296296291</v>
      </c>
      <c r="W31" s="252">
        <f>VLOOKUP($B31,'[1]1209'!$B$6:$N$48, 13, FALSE)</f>
        <v>1</v>
      </c>
      <c r="X31" s="252">
        <v>1.5</v>
      </c>
      <c r="Y31" s="252">
        <v>1.5</v>
      </c>
      <c r="Z31" s="256">
        <f t="shared" si="0"/>
        <v>18.096972555910853</v>
      </c>
      <c r="AB31" s="256">
        <f t="shared" si="1"/>
        <v>0.37931034482758619</v>
      </c>
      <c r="AC31" s="256">
        <f t="shared" si="2"/>
        <v>0.6071428571428571</v>
      </c>
      <c r="AD31" s="256">
        <f t="shared" si="3"/>
        <v>0.66666666666666663</v>
      </c>
      <c r="AE31" s="256">
        <f t="shared" si="4"/>
        <v>0.73684210526315785</v>
      </c>
      <c r="AF31" s="256">
        <f t="shared" si="5"/>
        <v>0.7857142857142857</v>
      </c>
      <c r="AG31" s="256">
        <f t="shared" si="6"/>
        <v>0.95833333333333337</v>
      </c>
      <c r="AH31" s="256">
        <f t="shared" si="7"/>
        <v>0.96296296296296291</v>
      </c>
      <c r="AI31" s="257">
        <f t="shared" si="8"/>
        <v>1</v>
      </c>
      <c r="AJ31" s="258">
        <f t="shared" si="9"/>
        <v>6.0969725559108499</v>
      </c>
      <c r="AL31" s="225"/>
    </row>
    <row r="32" spans="1:38" s="233" customFormat="1" ht="13.35" customHeight="1" x14ac:dyDescent="0.25">
      <c r="A32" s="248">
        <v>27</v>
      </c>
      <c r="B32" s="81" t="s">
        <v>88</v>
      </c>
      <c r="C32" s="266" t="s">
        <v>60</v>
      </c>
      <c r="D32" s="276" t="s">
        <v>56</v>
      </c>
      <c r="E32" s="266">
        <v>3567</v>
      </c>
      <c r="F32" s="277" t="s">
        <v>89</v>
      </c>
      <c r="G32" s="164" t="s">
        <v>90</v>
      </c>
      <c r="H32" s="251" t="s">
        <v>157</v>
      </c>
      <c r="I32" s="252">
        <v>1.5</v>
      </c>
      <c r="J32" s="252">
        <f>VLOOKUP($B32,'[1]1505'!$B$6:$N$50, 13, FALSE)</f>
        <v>0.95</v>
      </c>
      <c r="K32" s="252">
        <f>VLOOKUP($B32,'[1]2305'!$B$6:$N$50, 13, FALSE)</f>
        <v>0.93103448275862066</v>
      </c>
      <c r="L32" s="252">
        <f>VLOOKUP($B32,'[1]3005'!$B$6:$N$50, 13, FALSE)</f>
        <v>1</v>
      </c>
      <c r="M32" s="252">
        <f>VLOOKUP($B32,'[1]0606'!$B$6:$N$49, 13, FALSE)</f>
        <v>0.6785714285714286</v>
      </c>
      <c r="N32" s="252">
        <f>VLOOKUP($B32,'[1]1306'!$B$6:$N$49, 13, FALSE)</f>
        <v>0.6785714285714286</v>
      </c>
      <c r="O32" s="252">
        <f>VLOOKUP($B32,'[1]2006'!$B$6:$N$49, 13, FALSE)</f>
        <v>0.95</v>
      </c>
      <c r="P32" s="252">
        <f>VLOOKUP($B32,'[1]2706'!$B$6:$N$48, 13, FALSE)</f>
        <v>0.89473684210526316</v>
      </c>
      <c r="Q32" s="254"/>
      <c r="R32" s="252">
        <f>VLOOKUP($B32,'[1]0808'!$B$6:$N$48, 13, FALSE)</f>
        <v>1</v>
      </c>
      <c r="S32" s="252">
        <f>VLOOKUP($B32,'[1]1508'!$B$6:$N$48, 13, FALSE)</f>
        <v>1</v>
      </c>
      <c r="T32" s="252">
        <f>VLOOKUP($B32,'[1]2208'!$B$6:$N$48, 13, FALSE)</f>
        <v>0.8</v>
      </c>
      <c r="U32" s="252">
        <f>VLOOKUP($B32,'[1]2908'!$B$6:$N$48, 13, FALSE)</f>
        <v>1</v>
      </c>
      <c r="V32" s="252">
        <f>VLOOKUP($B32,'[1]0509'!$B$6:$N$48, 13, FALSE)</f>
        <v>0.88888888888888884</v>
      </c>
      <c r="W32" s="252">
        <f>VLOOKUP($B32,'[1]1209'!$B$6:$N$48, 13, FALSE)</f>
        <v>0.80769230769230771</v>
      </c>
      <c r="X32" s="252">
        <f>VLOOKUP($B32,'[1]1909'!$B$6:$N$48, 13, FALSE)</f>
        <v>1</v>
      </c>
      <c r="Y32" s="252">
        <f>VLOOKUP($B32,'[1]2609'!$B$6:$N$48, 13, FALSE)</f>
        <v>0.42307692307692307</v>
      </c>
      <c r="Z32" s="256">
        <f t="shared" si="0"/>
        <v>14.502572301664863</v>
      </c>
      <c r="AB32" s="256">
        <f t="shared" si="1"/>
        <v>0.42307692307692307</v>
      </c>
      <c r="AC32" s="256">
        <f t="shared" si="2"/>
        <v>0.6785714285714286</v>
      </c>
      <c r="AD32" s="256">
        <f t="shared" si="3"/>
        <v>0.6785714285714286</v>
      </c>
      <c r="AE32" s="256">
        <f t="shared" si="4"/>
        <v>0.8</v>
      </c>
      <c r="AF32" s="256">
        <f t="shared" si="5"/>
        <v>0.80769230769230771</v>
      </c>
      <c r="AG32" s="256">
        <f t="shared" si="6"/>
        <v>0.88888888888888884</v>
      </c>
      <c r="AH32" s="256">
        <f t="shared" si="7"/>
        <v>0.89473684210526316</v>
      </c>
      <c r="AI32" s="257">
        <f t="shared" si="8"/>
        <v>0.93103448275862066</v>
      </c>
      <c r="AJ32" s="258">
        <f t="shared" si="9"/>
        <v>6.1025723016648614</v>
      </c>
      <c r="AL32" s="225"/>
    </row>
    <row r="33" spans="1:51" x14ac:dyDescent="0.25">
      <c r="A33" s="248">
        <v>28</v>
      </c>
      <c r="B33" s="81" t="s">
        <v>179</v>
      </c>
      <c r="C33" s="82" t="s">
        <v>67</v>
      </c>
      <c r="D33" s="83" t="s">
        <v>56</v>
      </c>
      <c r="E33" s="84">
        <v>16220</v>
      </c>
      <c r="F33" s="81" t="s">
        <v>180</v>
      </c>
      <c r="G33" s="85" t="s">
        <v>181</v>
      </c>
      <c r="H33" s="275" t="s">
        <v>158</v>
      </c>
      <c r="I33" s="252">
        <v>1.5</v>
      </c>
      <c r="J33" s="252">
        <v>1.5</v>
      </c>
      <c r="K33" s="252">
        <f>VLOOKUP($B33,'[1]2305'!$B$6:$N$50, 13, FALSE)</f>
        <v>0.41379310344827586</v>
      </c>
      <c r="L33" s="252">
        <f>VLOOKUP($B33,'[1]3005'!$B$6:$N$50, 13, FALSE)</f>
        <v>0.41666666666666669</v>
      </c>
      <c r="M33" s="252">
        <f>VLOOKUP($B33,'[1]0606'!$B$6:$N$49, 13, FALSE)</f>
        <v>0.4642857142857143</v>
      </c>
      <c r="N33" s="252">
        <v>1.5</v>
      </c>
      <c r="O33" s="252">
        <v>1.5</v>
      </c>
      <c r="P33" s="252">
        <v>1.5</v>
      </c>
      <c r="Q33" s="254"/>
      <c r="R33" s="252">
        <v>1.5</v>
      </c>
      <c r="S33" s="252">
        <f>VLOOKUP($B33,'[1]1508'!$B$6:$N$48, 13, FALSE)</f>
        <v>1</v>
      </c>
      <c r="T33" s="252">
        <f>VLOOKUP($B33,'[1]2208'!$B$6:$N$48, 13, FALSE)</f>
        <v>0.28000000000000003</v>
      </c>
      <c r="U33" s="252">
        <f>VLOOKUP($B33,'[1]2908'!$B$6:$N$48, 13, FALSE)</f>
        <v>0.75</v>
      </c>
      <c r="V33" s="252">
        <v>1.5</v>
      </c>
      <c r="W33" s="252">
        <v>1.5</v>
      </c>
      <c r="X33" s="252">
        <v>1.5</v>
      </c>
      <c r="Y33" s="252">
        <v>1.5</v>
      </c>
      <c r="Z33" s="256">
        <f t="shared" si="0"/>
        <v>18.324745484400658</v>
      </c>
      <c r="AA33" s="233"/>
      <c r="AB33" s="256">
        <f t="shared" si="1"/>
        <v>0.28000000000000003</v>
      </c>
      <c r="AC33" s="256">
        <f t="shared" si="2"/>
        <v>0.41379310344827586</v>
      </c>
      <c r="AD33" s="256">
        <f t="shared" si="3"/>
        <v>0.41666666666666669</v>
      </c>
      <c r="AE33" s="256">
        <f t="shared" si="4"/>
        <v>0.4642857142857143</v>
      </c>
      <c r="AF33" s="256">
        <f t="shared" si="5"/>
        <v>0.75</v>
      </c>
      <c r="AG33" s="256">
        <f t="shared" si="6"/>
        <v>1</v>
      </c>
      <c r="AH33" s="256">
        <f t="shared" si="7"/>
        <v>1.5</v>
      </c>
      <c r="AI33" s="257">
        <f t="shared" si="8"/>
        <v>1.5</v>
      </c>
      <c r="AJ33" s="258">
        <f t="shared" si="9"/>
        <v>6.3247454844006565</v>
      </c>
    </row>
    <row r="34" spans="1:51" x14ac:dyDescent="0.25">
      <c r="A34" s="248">
        <v>29</v>
      </c>
      <c r="B34" s="81" t="s">
        <v>120</v>
      </c>
      <c r="C34" s="82" t="s">
        <v>60</v>
      </c>
      <c r="D34" s="83" t="s">
        <v>56</v>
      </c>
      <c r="E34" s="84">
        <v>15953</v>
      </c>
      <c r="F34" s="131" t="s">
        <v>121</v>
      </c>
      <c r="G34" s="82" t="s">
        <v>122</v>
      </c>
      <c r="H34" s="251" t="s">
        <v>157</v>
      </c>
      <c r="I34" s="252">
        <f>VLOOKUP($B34,'[1]0905'!$B$6:$N$28, 13, FALSE)</f>
        <v>0.95238095238095233</v>
      </c>
      <c r="J34" s="252">
        <v>1.5</v>
      </c>
      <c r="K34" s="252">
        <f>VLOOKUP($B34,'[1]2305'!$B$6:$N$50, 13, FALSE)</f>
        <v>0.89655172413793105</v>
      </c>
      <c r="L34" s="252">
        <f>VLOOKUP($B34,'[1]3005'!$B$6:$N$50, 13, FALSE)</f>
        <v>0.875</v>
      </c>
      <c r="M34" s="255">
        <v>0.91</v>
      </c>
      <c r="N34" s="252">
        <f>VLOOKUP($B34,'[1]1306'!$B$6:$N$49, 13, FALSE)</f>
        <v>0.9285714285714286</v>
      </c>
      <c r="O34" s="252">
        <v>1.5</v>
      </c>
      <c r="P34" s="252">
        <v>1.5</v>
      </c>
      <c r="Q34" s="254"/>
      <c r="R34" s="252">
        <v>1.5</v>
      </c>
      <c r="S34" s="252">
        <v>1.5</v>
      </c>
      <c r="T34" s="252">
        <f>VLOOKUP($B34,'[1]2208'!$B$6:$N$48, 13, FALSE)</f>
        <v>0.76</v>
      </c>
      <c r="U34" s="252">
        <f>VLOOKUP($B34,'[1]2908'!$B$6:$N$48, 13, FALSE)</f>
        <v>0.875</v>
      </c>
      <c r="V34" s="252">
        <v>1.5</v>
      </c>
      <c r="W34" s="252">
        <f>VLOOKUP($B34,'[1]1209'!$B$6:$N$48, 13, FALSE)</f>
        <v>0.96153846153846156</v>
      </c>
      <c r="X34" s="252">
        <f>VLOOKUP($B34,'[1]1909'!$B$6:$N$48, 13, FALSE)</f>
        <v>0.86363636363636365</v>
      </c>
      <c r="Y34" s="252">
        <f>VLOOKUP($B34,'[1]2609'!$B$6:$N$48, 13, FALSE)</f>
        <v>0.84615384615384615</v>
      </c>
      <c r="Z34" s="256">
        <f t="shared" si="0"/>
        <v>17.868832776418984</v>
      </c>
      <c r="AA34" s="233"/>
      <c r="AB34" s="256">
        <f t="shared" si="1"/>
        <v>0.76</v>
      </c>
      <c r="AC34" s="256">
        <f t="shared" si="2"/>
        <v>0.84615384615384615</v>
      </c>
      <c r="AD34" s="256">
        <f t="shared" si="3"/>
        <v>0.86363636363636365</v>
      </c>
      <c r="AE34" s="256">
        <f t="shared" si="4"/>
        <v>0.875</v>
      </c>
      <c r="AF34" s="256">
        <f t="shared" si="5"/>
        <v>0.875</v>
      </c>
      <c r="AG34" s="256">
        <f t="shared" si="6"/>
        <v>0.89655172413793105</v>
      </c>
      <c r="AH34" s="256">
        <f t="shared" si="7"/>
        <v>0.91</v>
      </c>
      <c r="AI34" s="257">
        <f t="shared" si="8"/>
        <v>0.9285714285714286</v>
      </c>
      <c r="AJ34" s="258">
        <f t="shared" si="9"/>
        <v>6.9549133624995694</v>
      </c>
    </row>
    <row r="35" spans="1:51" x14ac:dyDescent="0.25">
      <c r="A35" s="248">
        <v>30</v>
      </c>
      <c r="B35" s="81" t="s">
        <v>182</v>
      </c>
      <c r="C35" s="145" t="s">
        <v>60</v>
      </c>
      <c r="D35" s="146" t="s">
        <v>56</v>
      </c>
      <c r="E35" s="147">
        <v>11541</v>
      </c>
      <c r="F35" s="144" t="s">
        <v>183</v>
      </c>
      <c r="G35" s="164" t="s">
        <v>184</v>
      </c>
      <c r="H35" s="251" t="s">
        <v>158</v>
      </c>
      <c r="I35" s="252">
        <f>VLOOKUP($B35,'[1]0905'!$B$6:$N$28, 13, FALSE)</f>
        <v>0.61904761904761907</v>
      </c>
      <c r="J35" s="252">
        <v>1.5</v>
      </c>
      <c r="K35" s="252">
        <f>VLOOKUP($B35,'[1]2305'!$B$6:$N$50, 13, FALSE)</f>
        <v>0.82758620689655171</v>
      </c>
      <c r="L35" s="252">
        <f>VLOOKUP($B35,'[1]3005'!$B$6:$N$50, 13, FALSE)</f>
        <v>0.58333333333333337</v>
      </c>
      <c r="M35" s="252">
        <f>VLOOKUP($B35,'[1]0606'!$B$6:$N$49, 13, FALSE)</f>
        <v>0.7142857142857143</v>
      </c>
      <c r="N35" s="252">
        <f>VLOOKUP($B35,'[1]1306'!$B$6:$N$49, 13, FALSE)</f>
        <v>1</v>
      </c>
      <c r="O35" s="252">
        <v>1.5</v>
      </c>
      <c r="P35" s="252">
        <v>1.5</v>
      </c>
      <c r="Q35" s="254"/>
      <c r="R35" s="252">
        <v>1.5</v>
      </c>
      <c r="S35" s="255">
        <v>1</v>
      </c>
      <c r="T35" s="252">
        <v>1.5</v>
      </c>
      <c r="U35" s="252">
        <f>VLOOKUP($B35,'[1]2908'!$B$6:$N$48, 13, FALSE)</f>
        <v>0.79166666666666663</v>
      </c>
      <c r="V35" s="252">
        <v>1.5</v>
      </c>
      <c r="W35" s="252">
        <v>1.5</v>
      </c>
      <c r="X35" s="252">
        <v>1.5</v>
      </c>
      <c r="Y35" s="252">
        <v>1.5</v>
      </c>
      <c r="Z35" s="256">
        <f t="shared" si="0"/>
        <v>19.035919540229884</v>
      </c>
      <c r="AA35" s="233"/>
      <c r="AB35" s="256">
        <f t="shared" si="1"/>
        <v>0.58333333333333337</v>
      </c>
      <c r="AC35" s="256">
        <f t="shared" si="2"/>
        <v>0.61904761904761907</v>
      </c>
      <c r="AD35" s="256">
        <f t="shared" si="3"/>
        <v>0.7142857142857143</v>
      </c>
      <c r="AE35" s="256">
        <f t="shared" si="4"/>
        <v>0.79166666666666663</v>
      </c>
      <c r="AF35" s="256">
        <f t="shared" si="5"/>
        <v>0.82758620689655171</v>
      </c>
      <c r="AG35" s="256">
        <f t="shared" si="6"/>
        <v>1</v>
      </c>
      <c r="AH35" s="256">
        <f t="shared" si="7"/>
        <v>1</v>
      </c>
      <c r="AI35" s="257">
        <f t="shared" si="8"/>
        <v>1.5</v>
      </c>
      <c r="AJ35" s="258">
        <f t="shared" si="9"/>
        <v>7.0359195402298855</v>
      </c>
    </row>
    <row r="36" spans="1:51" x14ac:dyDescent="0.25">
      <c r="A36" s="248">
        <v>31</v>
      </c>
      <c r="B36" s="81" t="s">
        <v>123</v>
      </c>
      <c r="C36" s="82" t="s">
        <v>67</v>
      </c>
      <c r="D36" s="83" t="s">
        <v>56</v>
      </c>
      <c r="E36" s="84">
        <v>10886</v>
      </c>
      <c r="F36" s="131" t="s">
        <v>124</v>
      </c>
      <c r="G36" s="82" t="s">
        <v>125</v>
      </c>
      <c r="H36" s="275" t="s">
        <v>158</v>
      </c>
      <c r="I36" s="252">
        <v>1.5</v>
      </c>
      <c r="J36" s="252">
        <v>1.5</v>
      </c>
      <c r="K36" s="252">
        <v>1.5</v>
      </c>
      <c r="L36" s="252">
        <v>1.5</v>
      </c>
      <c r="M36" s="252">
        <v>1.5</v>
      </c>
      <c r="N36" s="252">
        <v>1.5</v>
      </c>
      <c r="O36" s="252">
        <v>1.5</v>
      </c>
      <c r="P36" s="252">
        <v>1.5</v>
      </c>
      <c r="Q36" s="254"/>
      <c r="R36" s="252">
        <v>1.5</v>
      </c>
      <c r="S36" s="252">
        <v>1.5</v>
      </c>
      <c r="T36" s="252">
        <v>1.5</v>
      </c>
      <c r="U36" s="252">
        <f>VLOOKUP($B36,'[1]2908'!$B$6:$N$48, 13, FALSE)</f>
        <v>0.66666666666666663</v>
      </c>
      <c r="V36" s="252">
        <f>VLOOKUP($B36,'[1]0509'!$B$6:$N$48, 13, FALSE)</f>
        <v>0.77777777777777779</v>
      </c>
      <c r="W36" s="252">
        <f>VLOOKUP($B36,'[1]1209'!$B$6:$N$48, 13, FALSE)</f>
        <v>0.84615384615384615</v>
      </c>
      <c r="X36" s="252">
        <f>VLOOKUP($B36,'[1]1909'!$B$6:$N$48, 13, FALSE)</f>
        <v>0.36363636363636365</v>
      </c>
      <c r="Y36" s="252">
        <f>VLOOKUP($B36,'[1]2609'!$B$6:$N$48, 13, FALSE)</f>
        <v>0.88461538461538458</v>
      </c>
      <c r="Z36" s="256">
        <f t="shared" si="0"/>
        <v>20.03885003885004</v>
      </c>
      <c r="AA36" s="233"/>
      <c r="AB36" s="256">
        <f t="shared" si="1"/>
        <v>0.36363636363636365</v>
      </c>
      <c r="AC36" s="256">
        <f t="shared" si="2"/>
        <v>0.66666666666666663</v>
      </c>
      <c r="AD36" s="256">
        <f t="shared" si="3"/>
        <v>0.77777777777777779</v>
      </c>
      <c r="AE36" s="256">
        <f t="shared" si="4"/>
        <v>0.84615384615384615</v>
      </c>
      <c r="AF36" s="256">
        <f t="shared" si="5"/>
        <v>0.88461538461538458</v>
      </c>
      <c r="AG36" s="256">
        <f t="shared" si="6"/>
        <v>1.5</v>
      </c>
      <c r="AH36" s="256">
        <f t="shared" si="7"/>
        <v>1.5</v>
      </c>
      <c r="AI36" s="257">
        <f t="shared" si="8"/>
        <v>1.5</v>
      </c>
      <c r="AJ36" s="258">
        <f t="shared" si="9"/>
        <v>8.0388500388500397</v>
      </c>
    </row>
    <row r="37" spans="1:51" x14ac:dyDescent="0.25">
      <c r="A37" s="248">
        <v>32</v>
      </c>
      <c r="B37" s="163" t="s">
        <v>106</v>
      </c>
      <c r="C37" s="145" t="s">
        <v>67</v>
      </c>
      <c r="D37" s="146" t="s">
        <v>56</v>
      </c>
      <c r="E37" s="147">
        <v>14391</v>
      </c>
      <c r="F37" s="144" t="s">
        <v>107</v>
      </c>
      <c r="G37" s="164" t="s">
        <v>108</v>
      </c>
      <c r="H37" s="275" t="s">
        <v>158</v>
      </c>
      <c r="I37" s="252">
        <v>1.5</v>
      </c>
      <c r="J37" s="252">
        <v>1.5</v>
      </c>
      <c r="K37" s="252">
        <v>1.5</v>
      </c>
      <c r="L37" s="252">
        <v>1.5</v>
      </c>
      <c r="M37" s="252">
        <v>1.5</v>
      </c>
      <c r="N37" s="252">
        <v>1.5</v>
      </c>
      <c r="O37" s="252">
        <v>1.5</v>
      </c>
      <c r="P37" s="252">
        <v>1.5</v>
      </c>
      <c r="Q37" s="254"/>
      <c r="R37" s="252">
        <v>1.5</v>
      </c>
      <c r="S37" s="252">
        <f>VLOOKUP($B37,'[1]1508'!$B$6:$N$48, 13, FALSE)</f>
        <v>1</v>
      </c>
      <c r="T37" s="252">
        <f>VLOOKUP($B37,'[1]2208'!$B$6:$N$48, 13, FALSE)</f>
        <v>0.56000000000000005</v>
      </c>
      <c r="U37" s="252">
        <f>VLOOKUP($B37,'[1]2908'!$B$6:$N$48, 13, FALSE)</f>
        <v>0.70833333333333337</v>
      </c>
      <c r="V37" s="252">
        <f>VLOOKUP($B37,'[1]0509'!$B$6:$N$48, 13, FALSE)</f>
        <v>0.62962962962962965</v>
      </c>
      <c r="W37" s="252">
        <v>1.5</v>
      </c>
      <c r="X37" s="252">
        <v>1.5</v>
      </c>
      <c r="Y37" s="252">
        <f>VLOOKUP($B37,'[1]2609'!$B$6:$N$48, 13, FALSE)</f>
        <v>0.65384615384615385</v>
      </c>
      <c r="Z37" s="256">
        <f t="shared" si="0"/>
        <v>20.051809116809117</v>
      </c>
      <c r="AA37" s="233"/>
      <c r="AB37" s="256">
        <f t="shared" si="1"/>
        <v>0.56000000000000005</v>
      </c>
      <c r="AC37" s="256">
        <f t="shared" si="2"/>
        <v>0.62962962962962965</v>
      </c>
      <c r="AD37" s="256">
        <f t="shared" si="3"/>
        <v>0.65384615384615385</v>
      </c>
      <c r="AE37" s="256">
        <f t="shared" si="4"/>
        <v>0.70833333333333337</v>
      </c>
      <c r="AF37" s="256">
        <f t="shared" si="5"/>
        <v>1</v>
      </c>
      <c r="AG37" s="256">
        <f t="shared" si="6"/>
        <v>1.5</v>
      </c>
      <c r="AH37" s="256">
        <f t="shared" si="7"/>
        <v>1.5</v>
      </c>
      <c r="AI37" s="257">
        <f t="shared" si="8"/>
        <v>1.5</v>
      </c>
      <c r="AJ37" s="258">
        <f t="shared" si="9"/>
        <v>8.0518091168091175</v>
      </c>
    </row>
    <row r="38" spans="1:51" x14ac:dyDescent="0.25">
      <c r="A38" s="248">
        <v>33</v>
      </c>
      <c r="B38" s="111" t="s">
        <v>129</v>
      </c>
      <c r="C38" s="112" t="s">
        <v>60</v>
      </c>
      <c r="D38" s="113" t="s">
        <v>56</v>
      </c>
      <c r="E38" s="114">
        <v>914</v>
      </c>
      <c r="F38" s="111" t="s">
        <v>130</v>
      </c>
      <c r="G38" s="274" t="s">
        <v>131</v>
      </c>
      <c r="H38" s="251" t="s">
        <v>157</v>
      </c>
      <c r="I38" s="252">
        <v>1.5</v>
      </c>
      <c r="J38" s="252">
        <f>VLOOKUP($B38,'[1]1505'!$B$6:$N$50, 13, FALSE)</f>
        <v>1</v>
      </c>
      <c r="K38" s="252">
        <f>VLOOKUP($B38,'[1]2305'!$B$6:$N$50, 13, FALSE)</f>
        <v>1</v>
      </c>
      <c r="L38" s="252">
        <v>1.5</v>
      </c>
      <c r="M38" s="252">
        <f>VLOOKUP($B38,'[1]0606'!$B$6:$N$49, 13, FALSE)</f>
        <v>1</v>
      </c>
      <c r="N38" s="252">
        <v>1.5</v>
      </c>
      <c r="O38" s="252">
        <f>VLOOKUP($B38,'[1]2006'!$B$6:$N$49, 13, FALSE)</f>
        <v>1</v>
      </c>
      <c r="P38" s="252">
        <v>1.5</v>
      </c>
      <c r="Q38" s="254"/>
      <c r="R38" s="252">
        <v>1.5</v>
      </c>
      <c r="S38" s="252">
        <v>1.5</v>
      </c>
      <c r="T38" s="252">
        <f>VLOOKUP($B38,'[1]2208'!$B$6:$N$48, 13, FALSE)</f>
        <v>1</v>
      </c>
      <c r="U38" s="252">
        <v>1.5</v>
      </c>
      <c r="V38" s="252">
        <v>1.5</v>
      </c>
      <c r="W38" s="252">
        <v>1.5</v>
      </c>
      <c r="X38" s="252">
        <f>VLOOKUP($B38,'[1]1909'!$B$6:$N$48, 13, FALSE)</f>
        <v>0.95454545454545459</v>
      </c>
      <c r="Y38" s="252">
        <f>VLOOKUP($B38,'[1]2609'!$B$6:$N$48, 13, FALSE)</f>
        <v>1</v>
      </c>
      <c r="Z38" s="256">
        <f t="shared" si="0"/>
        <v>20.454545454545453</v>
      </c>
      <c r="AA38" s="233"/>
      <c r="AB38" s="256">
        <f t="shared" si="1"/>
        <v>0.95454545454545459</v>
      </c>
      <c r="AC38" s="256">
        <f t="shared" si="2"/>
        <v>1</v>
      </c>
      <c r="AD38" s="256">
        <f t="shared" si="3"/>
        <v>1</v>
      </c>
      <c r="AE38" s="256">
        <f t="shared" si="4"/>
        <v>1</v>
      </c>
      <c r="AF38" s="256">
        <f t="shared" si="5"/>
        <v>1</v>
      </c>
      <c r="AG38" s="256">
        <f t="shared" si="6"/>
        <v>1</v>
      </c>
      <c r="AH38" s="256">
        <f t="shared" si="7"/>
        <v>1</v>
      </c>
      <c r="AI38" s="257">
        <f t="shared" si="8"/>
        <v>1.5</v>
      </c>
      <c r="AJ38" s="258">
        <f t="shared" si="9"/>
        <v>8.454545454545455</v>
      </c>
    </row>
    <row r="39" spans="1:51" x14ac:dyDescent="0.25">
      <c r="A39" s="248">
        <v>34</v>
      </c>
      <c r="B39" s="144" t="s">
        <v>185</v>
      </c>
      <c r="C39" s="145" t="s">
        <v>60</v>
      </c>
      <c r="D39" s="146" t="s">
        <v>56</v>
      </c>
      <c r="E39" s="147">
        <v>9934</v>
      </c>
      <c r="F39" s="144" t="s">
        <v>186</v>
      </c>
      <c r="G39" s="148" t="s">
        <v>187</v>
      </c>
      <c r="H39" s="251">
        <v>0.75694444444444453</v>
      </c>
      <c r="I39" s="252">
        <v>1.5</v>
      </c>
      <c r="J39" s="252">
        <v>1.5</v>
      </c>
      <c r="K39" s="252">
        <v>1.5</v>
      </c>
      <c r="L39" s="252">
        <v>1.5</v>
      </c>
      <c r="M39" s="252">
        <v>1.5</v>
      </c>
      <c r="N39" s="252">
        <f>VLOOKUP($B39,'[1]1306'!$B$6:$N$49, 13, FALSE)</f>
        <v>0.5357142857142857</v>
      </c>
      <c r="O39" s="252">
        <f>VLOOKUP($B39,'[1]2006'!$B$6:$N$49, 13, FALSE)</f>
        <v>0.65</v>
      </c>
      <c r="P39" s="252">
        <f>VLOOKUP($B39,'[1]2706'!$B$6:$N$48, 13, FALSE)</f>
        <v>0.68421052631578949</v>
      </c>
      <c r="Q39" s="254"/>
      <c r="R39" s="252">
        <v>1.5</v>
      </c>
      <c r="S39" s="252">
        <v>1.5</v>
      </c>
      <c r="T39" s="252">
        <v>1.5</v>
      </c>
      <c r="U39" s="252">
        <v>1.5</v>
      </c>
      <c r="V39" s="252">
        <v>1.5</v>
      </c>
      <c r="W39" s="252">
        <f>VLOOKUP($B39,'[1]1209'!$B$6:$N$48, 13, FALSE)</f>
        <v>0.69230769230769229</v>
      </c>
      <c r="X39" s="252">
        <v>1.5</v>
      </c>
      <c r="Y39" s="252">
        <v>1.5</v>
      </c>
      <c r="Z39" s="256">
        <f t="shared" si="0"/>
        <v>20.562232504337771</v>
      </c>
      <c r="AA39" s="233"/>
      <c r="AB39" s="256">
        <f t="shared" si="1"/>
        <v>0.5357142857142857</v>
      </c>
      <c r="AC39" s="256">
        <f t="shared" si="2"/>
        <v>0.65</v>
      </c>
      <c r="AD39" s="256">
        <f t="shared" si="3"/>
        <v>0.68421052631578949</v>
      </c>
      <c r="AE39" s="256">
        <f t="shared" si="4"/>
        <v>0.69230769230769229</v>
      </c>
      <c r="AF39" s="256">
        <f t="shared" si="5"/>
        <v>1.5</v>
      </c>
      <c r="AG39" s="256">
        <f t="shared" si="6"/>
        <v>1.5</v>
      </c>
      <c r="AH39" s="256">
        <f t="shared" si="7"/>
        <v>1.5</v>
      </c>
      <c r="AI39" s="257">
        <f t="shared" si="8"/>
        <v>1.5</v>
      </c>
      <c r="AJ39" s="258">
        <f t="shared" si="9"/>
        <v>8.5622325043377678</v>
      </c>
      <c r="AL39" s="102"/>
    </row>
    <row r="40" spans="1:51" x14ac:dyDescent="0.25">
      <c r="A40" s="248">
        <v>35</v>
      </c>
      <c r="B40" s="144" t="s">
        <v>188</v>
      </c>
      <c r="C40" s="112" t="s">
        <v>60</v>
      </c>
      <c r="D40" s="113" t="s">
        <v>56</v>
      </c>
      <c r="E40" s="114">
        <v>15509</v>
      </c>
      <c r="F40" s="111" t="s">
        <v>189</v>
      </c>
      <c r="G40" s="274" t="s">
        <v>190</v>
      </c>
      <c r="H40" s="251" t="s">
        <v>157</v>
      </c>
      <c r="I40" s="252">
        <f>VLOOKUP($B40,'[1]0905'!$B$6:$N$28, 13, FALSE)</f>
        <v>1</v>
      </c>
      <c r="J40" s="252">
        <v>1.5</v>
      </c>
      <c r="K40" s="252">
        <f>VLOOKUP($B40,'[1]2305'!$B$6:$N$50, 13, FALSE)</f>
        <v>0.96551724137931039</v>
      </c>
      <c r="L40" s="252">
        <v>1.5</v>
      </c>
      <c r="M40" s="252">
        <f>VLOOKUP($B40,'[1]0606'!$B$6:$N$49, 13, FALSE)</f>
        <v>1</v>
      </c>
      <c r="N40" s="252">
        <f>VLOOKUP($B40,'[1]1306'!$B$6:$N$49, 13, FALSE)</f>
        <v>0.9642857142857143</v>
      </c>
      <c r="O40" s="252">
        <v>1.5</v>
      </c>
      <c r="P40" s="252">
        <v>1.5</v>
      </c>
      <c r="Q40" s="254"/>
      <c r="R40" s="252">
        <v>1.5</v>
      </c>
      <c r="S40" s="252">
        <v>1.5</v>
      </c>
      <c r="T40" s="252">
        <v>1.5</v>
      </c>
      <c r="U40" s="252">
        <v>1.5</v>
      </c>
      <c r="V40" s="252">
        <f>VLOOKUP($B40,'[1]0509'!$B$6:$N$48, 13, FALSE)</f>
        <v>0.85185185185185186</v>
      </c>
      <c r="W40" s="252">
        <v>1.5</v>
      </c>
      <c r="X40" s="252">
        <v>1.5</v>
      </c>
      <c r="Y40" s="252">
        <v>1.5</v>
      </c>
      <c r="Z40" s="256">
        <f t="shared" si="0"/>
        <v>21.281654807516876</v>
      </c>
      <c r="AA40" s="233"/>
      <c r="AB40" s="256">
        <f t="shared" si="1"/>
        <v>0.85185185185185186</v>
      </c>
      <c r="AC40" s="256">
        <f t="shared" si="2"/>
        <v>0.9642857142857143</v>
      </c>
      <c r="AD40" s="256">
        <f t="shared" si="3"/>
        <v>0.96551724137931039</v>
      </c>
      <c r="AE40" s="256">
        <f t="shared" si="4"/>
        <v>1</v>
      </c>
      <c r="AF40" s="256">
        <f t="shared" si="5"/>
        <v>1</v>
      </c>
      <c r="AG40" s="256">
        <f t="shared" si="6"/>
        <v>1.5</v>
      </c>
      <c r="AH40" s="256">
        <f t="shared" si="7"/>
        <v>1.5</v>
      </c>
      <c r="AI40" s="257">
        <f t="shared" si="8"/>
        <v>1.5</v>
      </c>
      <c r="AJ40" s="258">
        <f t="shared" si="9"/>
        <v>9.2816548075168761</v>
      </c>
    </row>
    <row r="41" spans="1:51" s="104" customFormat="1" ht="12.75" customHeight="1" x14ac:dyDescent="0.2">
      <c r="A41" s="248">
        <v>36</v>
      </c>
      <c r="B41" s="144" t="s">
        <v>191</v>
      </c>
      <c r="C41" s="112" t="s">
        <v>67</v>
      </c>
      <c r="D41" s="113" t="s">
        <v>56</v>
      </c>
      <c r="E41" s="114">
        <v>3951</v>
      </c>
      <c r="F41" s="111" t="s">
        <v>192</v>
      </c>
      <c r="G41" s="274" t="s">
        <v>193</v>
      </c>
      <c r="H41" s="251" t="s">
        <v>157</v>
      </c>
      <c r="I41" s="252">
        <f>VLOOKUP($B41,'[1]0905'!$B$6:$N$28, 13, FALSE)</f>
        <v>0.7142857142857143</v>
      </c>
      <c r="J41" s="252">
        <v>1.5</v>
      </c>
      <c r="K41" s="252">
        <f>VLOOKUP($B41,'[1]2305'!$B$6:$N$50, 13, FALSE)</f>
        <v>0.7931034482758621</v>
      </c>
      <c r="L41" s="252">
        <f>VLOOKUP($B41,'[1]3005'!$B$6:$N$50, 13, FALSE)</f>
        <v>0.79166666666666663</v>
      </c>
      <c r="M41" s="252">
        <f>VLOOKUP($B41,'[1]0606'!$B$6:$N$49, 13, FALSE)</f>
        <v>1</v>
      </c>
      <c r="N41" s="252">
        <v>1.5</v>
      </c>
      <c r="O41" s="252">
        <v>1.5</v>
      </c>
      <c r="P41" s="252">
        <v>1.5</v>
      </c>
      <c r="Q41" s="254"/>
      <c r="R41" s="252">
        <v>1.5</v>
      </c>
      <c r="S41" s="252">
        <v>1.5</v>
      </c>
      <c r="T41" s="252">
        <v>1.5</v>
      </c>
      <c r="U41" s="252">
        <v>1.5</v>
      </c>
      <c r="V41" s="252">
        <v>1.5</v>
      </c>
      <c r="W41" s="252">
        <v>1.5</v>
      </c>
      <c r="X41" s="252">
        <v>1.5</v>
      </c>
      <c r="Y41" s="252">
        <v>1.5</v>
      </c>
      <c r="Z41" s="256">
        <f t="shared" si="0"/>
        <v>21.299055829228244</v>
      </c>
      <c r="AA41" s="233"/>
      <c r="AB41" s="256">
        <f t="shared" si="1"/>
        <v>0.7142857142857143</v>
      </c>
      <c r="AC41" s="256">
        <f t="shared" si="2"/>
        <v>0.79166666666666663</v>
      </c>
      <c r="AD41" s="256">
        <f t="shared" si="3"/>
        <v>0.7931034482758621</v>
      </c>
      <c r="AE41" s="256">
        <f t="shared" si="4"/>
        <v>1</v>
      </c>
      <c r="AF41" s="256">
        <f t="shared" si="5"/>
        <v>1.5</v>
      </c>
      <c r="AG41" s="256">
        <f t="shared" si="6"/>
        <v>1.5</v>
      </c>
      <c r="AH41" s="256">
        <f t="shared" si="7"/>
        <v>1.5</v>
      </c>
      <c r="AI41" s="257">
        <f t="shared" si="8"/>
        <v>1.5</v>
      </c>
      <c r="AJ41" s="258">
        <f t="shared" si="9"/>
        <v>9.2990558292282426</v>
      </c>
      <c r="AK41" s="101"/>
      <c r="AM41" s="103"/>
      <c r="AN41" s="103"/>
      <c r="AO41" s="101"/>
      <c r="AP41" s="102"/>
      <c r="AQ41" s="103"/>
      <c r="AR41" s="103"/>
      <c r="AS41" s="101"/>
      <c r="AT41" s="102"/>
      <c r="AU41" s="103"/>
      <c r="AV41" s="103"/>
      <c r="AW41" s="101"/>
      <c r="AX41" s="80"/>
      <c r="AY41" s="80"/>
    </row>
    <row r="42" spans="1:51" x14ac:dyDescent="0.25">
      <c r="A42" s="248">
        <v>37</v>
      </c>
      <c r="B42" s="144" t="s">
        <v>114</v>
      </c>
      <c r="C42" s="82" t="s">
        <v>67</v>
      </c>
      <c r="D42" s="83" t="s">
        <v>56</v>
      </c>
      <c r="E42" s="188">
        <v>10044</v>
      </c>
      <c r="F42" s="131" t="s">
        <v>115</v>
      </c>
      <c r="G42" s="189" t="s">
        <v>116</v>
      </c>
      <c r="H42" s="275" t="s">
        <v>158</v>
      </c>
      <c r="I42" s="252">
        <v>1.5</v>
      </c>
      <c r="J42" s="252">
        <v>1.5</v>
      </c>
      <c r="K42" s="252">
        <v>1.5</v>
      </c>
      <c r="L42" s="252">
        <v>1.5</v>
      </c>
      <c r="M42" s="252">
        <v>1.5</v>
      </c>
      <c r="N42" s="252">
        <v>1.5</v>
      </c>
      <c r="O42" s="252">
        <v>1.5</v>
      </c>
      <c r="P42" s="252">
        <v>1.5</v>
      </c>
      <c r="Q42" s="254"/>
      <c r="R42" s="252">
        <v>1.5</v>
      </c>
      <c r="S42" s="252">
        <v>1.5</v>
      </c>
      <c r="T42" s="252">
        <v>1.5</v>
      </c>
      <c r="U42" s="252">
        <v>1.5</v>
      </c>
      <c r="V42" s="252">
        <f>VLOOKUP($B42,'[1]0509'!$B$6:$N$48, 13, FALSE)</f>
        <v>0.33333333333333331</v>
      </c>
      <c r="W42" s="252">
        <v>1.5</v>
      </c>
      <c r="X42" s="252">
        <v>1.5</v>
      </c>
      <c r="Y42" s="252">
        <f>VLOOKUP($B42,'[1]2609'!$B$6:$N$48, 13, FALSE)</f>
        <v>0.76923076923076927</v>
      </c>
      <c r="Z42" s="256">
        <f t="shared" si="0"/>
        <v>22.102564102564102</v>
      </c>
      <c r="AA42" s="233"/>
      <c r="AB42" s="256">
        <f t="shared" si="1"/>
        <v>0.33333333333333331</v>
      </c>
      <c r="AC42" s="256">
        <f t="shared" si="2"/>
        <v>0.76923076923076927</v>
      </c>
      <c r="AD42" s="256">
        <f t="shared" si="3"/>
        <v>1.5</v>
      </c>
      <c r="AE42" s="256">
        <f t="shared" si="4"/>
        <v>1.5</v>
      </c>
      <c r="AF42" s="256">
        <f t="shared" si="5"/>
        <v>1.5</v>
      </c>
      <c r="AG42" s="256">
        <f t="shared" si="6"/>
        <v>1.5</v>
      </c>
      <c r="AH42" s="256">
        <f t="shared" si="7"/>
        <v>1.5</v>
      </c>
      <c r="AI42" s="257">
        <f t="shared" si="8"/>
        <v>1.5</v>
      </c>
      <c r="AJ42" s="258">
        <f t="shared" si="9"/>
        <v>10.102564102564102</v>
      </c>
    </row>
    <row r="43" spans="1:51" x14ac:dyDescent="0.25">
      <c r="A43" s="248">
        <v>38</v>
      </c>
      <c r="B43" s="144" t="s">
        <v>194</v>
      </c>
      <c r="C43" s="132" t="s">
        <v>67</v>
      </c>
      <c r="D43" s="83" t="s">
        <v>56</v>
      </c>
      <c r="E43" s="84">
        <v>15666</v>
      </c>
      <c r="F43" s="81" t="s">
        <v>195</v>
      </c>
      <c r="G43" s="85" t="s">
        <v>196</v>
      </c>
      <c r="H43" s="275" t="s">
        <v>158</v>
      </c>
      <c r="I43" s="252">
        <v>1.5</v>
      </c>
      <c r="J43" s="252">
        <f>VLOOKUP($B43,'[1]1505'!$B$6:$N$50, 13, FALSE)</f>
        <v>0.1</v>
      </c>
      <c r="K43" s="252">
        <v>1.5</v>
      </c>
      <c r="L43" s="252">
        <v>1.5</v>
      </c>
      <c r="M43" s="252">
        <v>1.5</v>
      </c>
      <c r="N43" s="252">
        <v>1.5</v>
      </c>
      <c r="O43" s="252">
        <v>1.5</v>
      </c>
      <c r="P43" s="252">
        <v>1.5</v>
      </c>
      <c r="Q43" s="254"/>
      <c r="R43" s="252">
        <v>1.5</v>
      </c>
      <c r="S43" s="252">
        <v>1.5</v>
      </c>
      <c r="T43" s="252">
        <v>1.5</v>
      </c>
      <c r="U43" s="252">
        <v>1.5</v>
      </c>
      <c r="V43" s="252">
        <v>1.5</v>
      </c>
      <c r="W43" s="252">
        <v>1.5</v>
      </c>
      <c r="X43" s="252">
        <v>1.5</v>
      </c>
      <c r="Y43" s="252">
        <v>1.5</v>
      </c>
      <c r="Z43" s="256">
        <f t="shared" si="0"/>
        <v>22.6</v>
      </c>
      <c r="AA43" s="233"/>
      <c r="AB43" s="256">
        <f t="shared" si="1"/>
        <v>0.1</v>
      </c>
      <c r="AC43" s="256">
        <f t="shared" si="2"/>
        <v>1.5</v>
      </c>
      <c r="AD43" s="256">
        <f t="shared" si="3"/>
        <v>1.5</v>
      </c>
      <c r="AE43" s="256">
        <f t="shared" si="4"/>
        <v>1.5</v>
      </c>
      <c r="AF43" s="256">
        <f t="shared" si="5"/>
        <v>1.5</v>
      </c>
      <c r="AG43" s="256">
        <f t="shared" si="6"/>
        <v>1.5</v>
      </c>
      <c r="AH43" s="256">
        <f t="shared" si="7"/>
        <v>1.5</v>
      </c>
      <c r="AI43" s="257">
        <f t="shared" si="8"/>
        <v>1.5</v>
      </c>
      <c r="AJ43" s="258">
        <f t="shared" si="9"/>
        <v>10.6</v>
      </c>
    </row>
    <row r="44" spans="1:51" x14ac:dyDescent="0.25">
      <c r="A44" s="248">
        <v>39</v>
      </c>
      <c r="B44" s="144" t="s">
        <v>197</v>
      </c>
      <c r="C44" s="82" t="s">
        <v>67</v>
      </c>
      <c r="D44" s="83" t="s">
        <v>56</v>
      </c>
      <c r="E44" s="84">
        <v>11655</v>
      </c>
      <c r="F44" s="81" t="s">
        <v>198</v>
      </c>
      <c r="G44" s="85" t="s">
        <v>199</v>
      </c>
      <c r="H44" s="275" t="s">
        <v>158</v>
      </c>
      <c r="I44" s="252">
        <v>1.5</v>
      </c>
      <c r="J44" s="252">
        <v>1.5</v>
      </c>
      <c r="K44" s="252">
        <v>1.5</v>
      </c>
      <c r="L44" s="252">
        <v>1.5</v>
      </c>
      <c r="M44" s="252">
        <v>1.5</v>
      </c>
      <c r="N44" s="252">
        <v>1.5</v>
      </c>
      <c r="O44" s="252">
        <v>1.5</v>
      </c>
      <c r="P44" s="252">
        <f>VLOOKUP($B44,'[1]2706'!$B$6:$N$48, 13, FALSE)</f>
        <v>0.31578947368421051</v>
      </c>
      <c r="Q44" s="254"/>
      <c r="R44" s="252">
        <v>1.5</v>
      </c>
      <c r="S44" s="252">
        <v>1.5</v>
      </c>
      <c r="T44" s="252">
        <v>1.5</v>
      </c>
      <c r="U44" s="252">
        <v>1.5</v>
      </c>
      <c r="V44" s="252">
        <v>1.5</v>
      </c>
      <c r="W44" s="252">
        <v>1.5</v>
      </c>
      <c r="X44" s="252">
        <v>1.5</v>
      </c>
      <c r="Y44" s="252">
        <v>1.5</v>
      </c>
      <c r="Z44" s="256">
        <f t="shared" si="0"/>
        <v>22.815789473684212</v>
      </c>
      <c r="AA44" s="233"/>
      <c r="AB44" s="256">
        <f t="shared" si="1"/>
        <v>0.31578947368421051</v>
      </c>
      <c r="AC44" s="256">
        <f t="shared" si="2"/>
        <v>1.5</v>
      </c>
      <c r="AD44" s="256">
        <f t="shared" si="3"/>
        <v>1.5</v>
      </c>
      <c r="AE44" s="256">
        <f t="shared" si="4"/>
        <v>1.5</v>
      </c>
      <c r="AF44" s="256">
        <f t="shared" si="5"/>
        <v>1.5</v>
      </c>
      <c r="AG44" s="256">
        <f t="shared" si="6"/>
        <v>1.5</v>
      </c>
      <c r="AH44" s="256">
        <f t="shared" si="7"/>
        <v>1.5</v>
      </c>
      <c r="AI44" s="257">
        <f t="shared" si="8"/>
        <v>1.5</v>
      </c>
      <c r="AJ44" s="258">
        <f t="shared" si="9"/>
        <v>10.815789473684211</v>
      </c>
    </row>
    <row r="45" spans="1:51" x14ac:dyDescent="0.25">
      <c r="A45" s="248">
        <v>40</v>
      </c>
      <c r="B45" s="144" t="s">
        <v>200</v>
      </c>
      <c r="C45" s="82" t="s">
        <v>67</v>
      </c>
      <c r="D45" s="83" t="s">
        <v>56</v>
      </c>
      <c r="E45" s="84">
        <v>14887</v>
      </c>
      <c r="F45" s="81" t="s">
        <v>183</v>
      </c>
      <c r="G45" s="141" t="s">
        <v>201</v>
      </c>
      <c r="H45" s="275" t="s">
        <v>158</v>
      </c>
      <c r="I45" s="252">
        <v>1.5</v>
      </c>
      <c r="J45" s="252">
        <v>1.5</v>
      </c>
      <c r="K45" s="252">
        <v>1.5</v>
      </c>
      <c r="L45" s="252">
        <v>1.5</v>
      </c>
      <c r="M45" s="252">
        <v>1.5</v>
      </c>
      <c r="N45" s="252">
        <v>1.5</v>
      </c>
      <c r="O45" s="252">
        <v>1.5</v>
      </c>
      <c r="P45" s="252">
        <f>VLOOKUP($B45,'[1]2706'!$B$6:$N$48, 13, FALSE)</f>
        <v>0.36842105263157893</v>
      </c>
      <c r="Q45" s="254"/>
      <c r="R45" s="252">
        <v>1.5</v>
      </c>
      <c r="S45" s="252">
        <v>1.5</v>
      </c>
      <c r="T45" s="252">
        <v>1.5</v>
      </c>
      <c r="U45" s="252">
        <v>1.5</v>
      </c>
      <c r="V45" s="252">
        <v>1.5</v>
      </c>
      <c r="W45" s="252">
        <v>1.5</v>
      </c>
      <c r="X45" s="252">
        <v>1.5</v>
      </c>
      <c r="Y45" s="252">
        <v>1.5</v>
      </c>
      <c r="Z45" s="256">
        <f t="shared" si="0"/>
        <v>22.868421052631579</v>
      </c>
      <c r="AA45" s="233"/>
      <c r="AB45" s="256">
        <f t="shared" si="1"/>
        <v>0.36842105263157893</v>
      </c>
      <c r="AC45" s="256">
        <f t="shared" si="2"/>
        <v>1.5</v>
      </c>
      <c r="AD45" s="256">
        <f t="shared" si="3"/>
        <v>1.5</v>
      </c>
      <c r="AE45" s="256">
        <f t="shared" si="4"/>
        <v>1.5</v>
      </c>
      <c r="AF45" s="256">
        <f t="shared" si="5"/>
        <v>1.5</v>
      </c>
      <c r="AG45" s="256">
        <f t="shared" si="6"/>
        <v>1.5</v>
      </c>
      <c r="AH45" s="256">
        <f t="shared" si="7"/>
        <v>1.5</v>
      </c>
      <c r="AI45" s="257">
        <f t="shared" si="8"/>
        <v>1.5</v>
      </c>
      <c r="AJ45" s="258">
        <f t="shared" si="9"/>
        <v>10.868421052631579</v>
      </c>
    </row>
    <row r="46" spans="1:51" x14ac:dyDescent="0.25">
      <c r="A46" s="248">
        <v>41</v>
      </c>
      <c r="B46" s="144" t="s">
        <v>126</v>
      </c>
      <c r="C46" s="145" t="s">
        <v>60</v>
      </c>
      <c r="D46" s="146" t="s">
        <v>56</v>
      </c>
      <c r="E46" s="147">
        <v>405</v>
      </c>
      <c r="F46" s="144" t="s">
        <v>74</v>
      </c>
      <c r="G46" s="148" t="s">
        <v>127</v>
      </c>
      <c r="H46" s="275" t="s">
        <v>158</v>
      </c>
      <c r="I46" s="252">
        <v>1.5</v>
      </c>
      <c r="J46" s="252">
        <v>1.5</v>
      </c>
      <c r="K46" s="252">
        <v>1.5</v>
      </c>
      <c r="L46" s="252">
        <v>1.5</v>
      </c>
      <c r="M46" s="252">
        <v>1.5</v>
      </c>
      <c r="N46" s="252">
        <v>1.5</v>
      </c>
      <c r="O46" s="252">
        <v>1.5</v>
      </c>
      <c r="P46" s="252">
        <v>1.5</v>
      </c>
      <c r="Q46" s="254"/>
      <c r="R46" s="252">
        <v>1.5</v>
      </c>
      <c r="S46" s="252">
        <v>1.5</v>
      </c>
      <c r="T46" s="252">
        <v>1.5</v>
      </c>
      <c r="U46" s="252">
        <v>1.5</v>
      </c>
      <c r="V46" s="252">
        <v>1.5</v>
      </c>
      <c r="W46" s="252">
        <v>1.5</v>
      </c>
      <c r="X46" s="252">
        <v>1.5</v>
      </c>
      <c r="Y46" s="252">
        <f>VLOOKUP($B46,'[1]2609'!$B$6:$N$48, 13, FALSE)</f>
        <v>1</v>
      </c>
      <c r="Z46" s="256">
        <f t="shared" si="0"/>
        <v>23.5</v>
      </c>
      <c r="AA46" s="233"/>
      <c r="AB46" s="256">
        <f t="shared" si="1"/>
        <v>1</v>
      </c>
      <c r="AC46" s="256">
        <f t="shared" si="2"/>
        <v>1.5</v>
      </c>
      <c r="AD46" s="256">
        <f t="shared" si="3"/>
        <v>1.5</v>
      </c>
      <c r="AE46" s="256">
        <f t="shared" si="4"/>
        <v>1.5</v>
      </c>
      <c r="AF46" s="256">
        <f t="shared" si="5"/>
        <v>1.5</v>
      </c>
      <c r="AG46" s="256">
        <f t="shared" si="6"/>
        <v>1.5</v>
      </c>
      <c r="AH46" s="256">
        <f t="shared" si="7"/>
        <v>1.5</v>
      </c>
      <c r="AI46" s="257">
        <f t="shared" si="8"/>
        <v>1.5</v>
      </c>
      <c r="AJ46" s="258">
        <f t="shared" si="9"/>
        <v>11.5</v>
      </c>
    </row>
    <row r="47" spans="1:51" x14ac:dyDescent="0.25">
      <c r="A47" s="248">
        <v>42</v>
      </c>
      <c r="B47" s="144" t="s">
        <v>202</v>
      </c>
      <c r="C47" s="82" t="s">
        <v>55</v>
      </c>
      <c r="D47" s="83" t="s">
        <v>56</v>
      </c>
      <c r="E47" s="84">
        <v>13853</v>
      </c>
      <c r="F47" s="81" t="s">
        <v>203</v>
      </c>
      <c r="G47" s="85" t="s">
        <v>204</v>
      </c>
      <c r="H47" s="275" t="s">
        <v>158</v>
      </c>
      <c r="I47" s="252">
        <v>1.5</v>
      </c>
      <c r="J47" s="252">
        <v>1.5</v>
      </c>
      <c r="K47" s="252">
        <v>1.5</v>
      </c>
      <c r="L47" s="252">
        <v>1.5</v>
      </c>
      <c r="M47" s="252">
        <v>1.5</v>
      </c>
      <c r="N47" s="252">
        <v>1.5</v>
      </c>
      <c r="O47" s="252">
        <v>1.5</v>
      </c>
      <c r="P47" s="252">
        <v>1.5</v>
      </c>
      <c r="Q47" s="254"/>
      <c r="R47" s="252">
        <v>1.5</v>
      </c>
      <c r="S47" s="252">
        <v>1.5</v>
      </c>
      <c r="T47" s="252">
        <v>1.5</v>
      </c>
      <c r="U47" s="252">
        <v>1.5</v>
      </c>
      <c r="V47" s="252">
        <v>1.5</v>
      </c>
      <c r="W47" s="252">
        <v>1.5</v>
      </c>
      <c r="X47" s="252">
        <v>1.5</v>
      </c>
      <c r="Y47" s="252">
        <v>1.5</v>
      </c>
      <c r="Z47" s="256">
        <f t="shared" si="0"/>
        <v>24</v>
      </c>
      <c r="AA47" s="233"/>
      <c r="AB47" s="256">
        <f t="shared" si="1"/>
        <v>1.5</v>
      </c>
      <c r="AC47" s="256">
        <f t="shared" si="2"/>
        <v>1.5</v>
      </c>
      <c r="AD47" s="256">
        <f t="shared" si="3"/>
        <v>1.5</v>
      </c>
      <c r="AE47" s="256">
        <f t="shared" si="4"/>
        <v>1.5</v>
      </c>
      <c r="AF47" s="256">
        <f t="shared" si="5"/>
        <v>1.5</v>
      </c>
      <c r="AG47" s="256">
        <f t="shared" si="6"/>
        <v>1.5</v>
      </c>
      <c r="AH47" s="256">
        <f t="shared" si="7"/>
        <v>1.5</v>
      </c>
      <c r="AI47" s="257">
        <f t="shared" si="8"/>
        <v>1.5</v>
      </c>
      <c r="AJ47" s="258">
        <f t="shared" si="9"/>
        <v>12</v>
      </c>
    </row>
    <row r="48" spans="1:51" x14ac:dyDescent="0.25">
      <c r="C48" s="225" t="s">
        <v>205</v>
      </c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</sheetData>
  <autoFilter ref="A5:AJ48" xr:uid="{EE37F727-8EDA-405C-9E5C-553863F99D5F}">
    <sortState xmlns:xlrd2="http://schemas.microsoft.com/office/spreadsheetml/2017/richdata2" ref="A6:AJ48">
      <sortCondition ref="AJ5:AJ48"/>
    </sortState>
  </autoFilter>
  <mergeCells count="1">
    <mergeCell ref="D4:E4"/>
  </mergeCells>
  <dataValidations count="1">
    <dataValidation type="list" allowBlank="1" sqref="AX41:AY41" xr:uid="{DA0D830F-362F-4880-889F-CE9DE1383302}">
      <formula1>$AL$1:$AM$1</formula1>
    </dataValidation>
  </dataValidations>
  <pageMargins left="0.70866141732283472" right="0.70866141732283472" top="0" bottom="0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0674E-9556-43BC-BBA8-252589FAFB33}">
  <dimension ref="A1:AY861"/>
  <sheetViews>
    <sheetView zoomScaleNormal="100" workbookViewId="0">
      <selection activeCell="AN11" sqref="AN11"/>
    </sheetView>
  </sheetViews>
  <sheetFormatPr baseColWidth="10" defaultColWidth="15.28515625" defaultRowHeight="15" customHeight="1" outlineLevelCol="1" x14ac:dyDescent="0.25"/>
  <cols>
    <col min="1" max="1" width="5" style="225" customWidth="1"/>
    <col min="2" max="2" width="20.7109375" style="225" customWidth="1"/>
    <col min="3" max="5" width="11.28515625" style="225" customWidth="1"/>
    <col min="6" max="6" width="19.28515625" style="225" customWidth="1"/>
    <col min="7" max="7" width="18.140625" style="225" bestFit="1" customWidth="1"/>
    <col min="8" max="8" width="11" style="225" customWidth="1"/>
    <col min="9" max="10" width="5.85546875" style="225" customWidth="1" outlineLevel="1"/>
    <col min="11" max="25" width="5.5703125" style="225" customWidth="1" outlineLevel="1"/>
    <col min="26" max="26" width="7" style="225" customWidth="1" outlineLevel="1"/>
    <col min="27" max="27" width="3.42578125" style="225" customWidth="1"/>
    <col min="28" max="35" width="5.5703125" style="225" customWidth="1"/>
    <col min="36" max="36" width="8.28515625" style="225" customWidth="1"/>
    <col min="37" max="16384" width="15.28515625" style="225"/>
  </cols>
  <sheetData>
    <row r="1" spans="1:36" ht="18.75" customHeight="1" x14ac:dyDescent="0.3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219"/>
      <c r="K1" s="220"/>
      <c r="L1" s="220"/>
      <c r="M1" s="220"/>
      <c r="N1" s="220"/>
      <c r="O1" s="220"/>
      <c r="P1" s="220"/>
      <c r="Q1" s="220"/>
      <c r="R1" s="220"/>
      <c r="S1" s="220"/>
      <c r="T1" s="221"/>
      <c r="U1" s="218"/>
      <c r="V1" s="222"/>
      <c r="W1" s="222"/>
      <c r="X1" s="222"/>
      <c r="Y1" s="222"/>
      <c r="Z1" s="223"/>
      <c r="AA1" s="224"/>
      <c r="AB1" s="224"/>
      <c r="AC1" s="224"/>
      <c r="AD1" s="224"/>
    </row>
    <row r="2" spans="1:36" ht="12.75" customHeight="1" x14ac:dyDescent="0.25">
      <c r="A2" s="226" t="s">
        <v>206</v>
      </c>
      <c r="B2" s="227"/>
      <c r="C2" s="228"/>
      <c r="D2" s="228"/>
      <c r="E2" s="228"/>
      <c r="F2" s="227"/>
      <c r="G2" s="228"/>
      <c r="H2" s="227"/>
      <c r="I2" s="228"/>
      <c r="J2" s="229"/>
      <c r="K2" s="230"/>
      <c r="L2" s="230"/>
      <c r="N2" s="230"/>
      <c r="O2" s="230"/>
      <c r="P2" s="230"/>
      <c r="Q2" s="231" t="s">
        <v>136</v>
      </c>
      <c r="R2" s="230"/>
      <c r="S2" s="230"/>
      <c r="T2" s="232"/>
      <c r="U2" s="228"/>
      <c r="V2" s="233"/>
      <c r="W2" s="233"/>
      <c r="X2" s="233"/>
      <c r="Y2" s="233"/>
      <c r="Z2" s="223"/>
      <c r="AA2" s="234"/>
      <c r="AB2" s="234"/>
      <c r="AC2" s="234"/>
      <c r="AD2" s="234"/>
      <c r="AE2" s="235" t="s">
        <v>137</v>
      </c>
    </row>
    <row r="3" spans="1:36" ht="13.5" customHeight="1" x14ac:dyDescent="0.25">
      <c r="A3" s="236" t="s">
        <v>207</v>
      </c>
      <c r="B3" s="236"/>
      <c r="C3" s="236"/>
      <c r="D3" s="236"/>
      <c r="E3" s="236"/>
      <c r="F3" s="236"/>
      <c r="G3" s="236"/>
      <c r="H3" s="236"/>
      <c r="I3" s="236"/>
      <c r="J3" s="237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3"/>
      <c r="W3" s="233"/>
      <c r="X3" s="233"/>
      <c r="Y3" s="233"/>
      <c r="Z3" s="223"/>
      <c r="AA3" s="234"/>
      <c r="AB3" s="234"/>
      <c r="AC3" s="234"/>
      <c r="AD3" s="234"/>
    </row>
    <row r="4" spans="1:36" ht="13.5" customHeight="1" x14ac:dyDescent="0.25">
      <c r="A4" s="238" t="s">
        <v>138</v>
      </c>
      <c r="B4" s="238" t="s">
        <v>23</v>
      </c>
      <c r="C4" s="238" t="s">
        <v>24</v>
      </c>
      <c r="D4" s="287" t="s">
        <v>25</v>
      </c>
      <c r="E4" s="288"/>
      <c r="F4" s="238" t="s">
        <v>26</v>
      </c>
      <c r="G4" s="238" t="s">
        <v>27</v>
      </c>
      <c r="H4" s="238" t="s">
        <v>139</v>
      </c>
      <c r="I4" s="239" t="s">
        <v>140</v>
      </c>
      <c r="J4" s="239" t="s">
        <v>208</v>
      </c>
      <c r="K4" s="239" t="s">
        <v>142</v>
      </c>
      <c r="L4" s="239" t="s">
        <v>143</v>
      </c>
      <c r="M4" s="240" t="s">
        <v>144</v>
      </c>
      <c r="N4" s="239" t="s">
        <v>145</v>
      </c>
      <c r="O4" s="239" t="s">
        <v>146</v>
      </c>
      <c r="P4" s="239" t="s">
        <v>147</v>
      </c>
      <c r="Q4" s="241"/>
      <c r="R4" s="239" t="s">
        <v>148</v>
      </c>
      <c r="S4" s="239" t="s">
        <v>149</v>
      </c>
      <c r="T4" s="239" t="s">
        <v>150</v>
      </c>
      <c r="U4" s="242" t="s">
        <v>151</v>
      </c>
      <c r="V4" s="243" t="s">
        <v>152</v>
      </c>
      <c r="W4" s="239" t="s">
        <v>153</v>
      </c>
      <c r="X4" s="243" t="s">
        <v>154</v>
      </c>
      <c r="Y4" s="243" t="s">
        <v>155</v>
      </c>
      <c r="Z4" s="243" t="s">
        <v>156</v>
      </c>
      <c r="AA4" s="234"/>
      <c r="AB4" s="244">
        <v>1</v>
      </c>
      <c r="AC4" s="244">
        <v>2</v>
      </c>
      <c r="AD4" s="244">
        <v>3</v>
      </c>
      <c r="AE4" s="244">
        <v>4</v>
      </c>
      <c r="AF4" s="244">
        <v>5</v>
      </c>
      <c r="AG4" s="244">
        <v>6</v>
      </c>
      <c r="AH4" s="244">
        <v>7</v>
      </c>
      <c r="AI4" s="244">
        <v>8</v>
      </c>
      <c r="AJ4" s="245" t="s">
        <v>156</v>
      </c>
    </row>
    <row r="5" spans="1:36" ht="13.5" customHeight="1" x14ac:dyDescent="0.25">
      <c r="A5" s="238"/>
      <c r="B5" s="246"/>
      <c r="C5" s="246"/>
      <c r="D5" s="246"/>
      <c r="E5" s="246"/>
      <c r="F5" s="246"/>
      <c r="G5" s="246"/>
      <c r="H5" s="246"/>
      <c r="I5" s="239"/>
      <c r="J5" s="239"/>
      <c r="K5" s="239"/>
      <c r="L5" s="247"/>
      <c r="M5" s="243"/>
      <c r="N5" s="239"/>
      <c r="O5" s="239"/>
      <c r="P5" s="239"/>
      <c r="Q5" s="241"/>
      <c r="R5" s="239"/>
      <c r="S5" s="239"/>
      <c r="T5" s="239"/>
      <c r="U5" s="242"/>
      <c r="V5" s="243"/>
      <c r="W5" s="239"/>
      <c r="X5" s="243"/>
      <c r="Y5" s="243"/>
      <c r="Z5" s="243"/>
      <c r="AA5" s="234"/>
      <c r="AB5" s="248"/>
      <c r="AC5" s="248"/>
      <c r="AD5" s="248"/>
      <c r="AE5" s="248"/>
      <c r="AF5" s="248"/>
      <c r="AG5" s="248"/>
      <c r="AH5" s="248"/>
      <c r="AI5" s="248"/>
      <c r="AJ5" s="249"/>
    </row>
    <row r="6" spans="1:36" s="233" customFormat="1" ht="13.35" customHeight="1" x14ac:dyDescent="0.2">
      <c r="A6" s="248">
        <v>1</v>
      </c>
      <c r="B6" s="250" t="s">
        <v>78</v>
      </c>
      <c r="C6" s="145" t="s">
        <v>67</v>
      </c>
      <c r="D6" s="146" t="s">
        <v>56</v>
      </c>
      <c r="E6" s="147">
        <v>26</v>
      </c>
      <c r="F6" s="144" t="s">
        <v>79</v>
      </c>
      <c r="G6" s="164" t="s">
        <v>80</v>
      </c>
      <c r="H6" s="251" t="s">
        <v>158</v>
      </c>
      <c r="I6" s="252">
        <f>IF(VLOOKUP($B6,'[1]0905'!$B$6:$N$50, 8, FALSE)="Ja",VLOOKUP($B6,'[1]0905'!$B$6:$N$50, 13, FALSE),1.5)</f>
        <v>0.38095238095238093</v>
      </c>
      <c r="J6" s="252">
        <v>1.5</v>
      </c>
      <c r="K6" s="255">
        <v>0.16</v>
      </c>
      <c r="L6" s="252">
        <f>IF(VLOOKUP($B6,'[1]3005'!$B$6:$N$50, 8, FALSE)="Ja",VLOOKUP($B6,'[1]3005'!$B$6:$N$50, 13, FALSE),1.5)</f>
        <v>4.1666666666666664E-2</v>
      </c>
      <c r="M6" s="252">
        <f>IF(VLOOKUP($B6,'[1]0606'!$B$6:$N$49, 8, FALSE)="Ja",VLOOKUP($B6,'[1]0606'!$B$6:$N$49, 13, FALSE),1.5)</f>
        <v>7.1428571428571425E-2</v>
      </c>
      <c r="N6" s="252">
        <f>IF(VLOOKUP($B6,'[1]1306'!$B$6:$N$49, 8, FALSE)="Ja",VLOOKUP($B6,'[1]1306'!$B$6:$N$49, 13, FALSE),1.5)</f>
        <v>7.1428571428571425E-2</v>
      </c>
      <c r="O6" s="252">
        <f>IF(VLOOKUP($B6,'[1]2006'!$B$6:$N$49, 8, FALSE)="Ja",VLOOKUP($B6,'[1]2006'!$B$6:$N$49, 13, FALSE),1.5)</f>
        <v>0.35</v>
      </c>
      <c r="P6" s="252">
        <f>IF(VLOOKUP($B6,'[1]2706'!$B$6:$N$49, 8, FALSE)="Ja",VLOOKUP($B6,'[1]2706'!$B$6:$N$49, 13, FALSE),1.5)</f>
        <v>0.26315789473684209</v>
      </c>
      <c r="Q6" s="254"/>
      <c r="R6" s="252">
        <v>1.5</v>
      </c>
      <c r="S6" s="252">
        <v>1.5</v>
      </c>
      <c r="T6" s="252">
        <f>IF(VLOOKUP($B6,'[1]2208'!$B$6:$N$49, 8, FALSE)="Ja",VLOOKUP($B6,'[1]2208'!$B$6:$N$49, 13, FALSE),1.5)</f>
        <v>0.12</v>
      </c>
      <c r="U6" s="252">
        <f>IF(VLOOKUP($B6,'[1]2908'!$B$6:$N$49, 8, FALSE)="Ja",VLOOKUP($B6,'[1]2908'!$B$6:$N$49, 13, FALSE),1.5)</f>
        <v>0.125</v>
      </c>
      <c r="V6" s="252">
        <f>IF(VLOOKUP($B6,'[1]0509'!$B$6:$N$49, 8, FALSE)="Ja",VLOOKUP($B6,'[1]0509'!$B$6:$N$49, 13, FALSE),1.5)</f>
        <v>0.29629629629629628</v>
      </c>
      <c r="W6" s="252">
        <f>IF(VLOOKUP($B6,'[1]1209'!$B$6:$N$49, 8, FALSE)="Ja",VLOOKUP($B6,'[1]1209'!$B$6:$N$49, 13, FALSE),1.5)</f>
        <v>0.34615384615384615</v>
      </c>
      <c r="X6" s="252">
        <f>IF(VLOOKUP($B6,'[1]1909'!$B$6:$N$49, 8, FALSE)="Ja",VLOOKUP($B6,'[1]1909'!$B$6:$N$49, 13, FALSE),1.5)</f>
        <v>0.72727272727272729</v>
      </c>
      <c r="Y6" s="252">
        <f>IF(VLOOKUP($B6,'[1]2609'!$B$6:$N$49, 8, FALSE)="Ja",VLOOKUP($B6,'[1]2609'!$B$6:$N$49, 13, FALSE),1.5)</f>
        <v>0.30769230769230771</v>
      </c>
      <c r="Z6" s="256">
        <f t="shared" ref="Z6:Z48" si="0">SUM(I6:Y6)</f>
        <v>7.7610492626282097</v>
      </c>
      <c r="AB6" s="256">
        <f t="shared" ref="AB6:AB48" si="1">SMALL(I6:Y6,1)</f>
        <v>4.1666666666666664E-2</v>
      </c>
      <c r="AC6" s="256">
        <f t="shared" ref="AC6:AC48" si="2">SMALL(I6:Y6,2)</f>
        <v>7.1428571428571425E-2</v>
      </c>
      <c r="AD6" s="256">
        <f t="shared" ref="AD6:AD48" si="3">SMALL(I6:Y6,3)</f>
        <v>7.1428571428571425E-2</v>
      </c>
      <c r="AE6" s="256">
        <f t="shared" ref="AE6:AE48" si="4">SMALL(I6:Y6,4)</f>
        <v>0.12</v>
      </c>
      <c r="AF6" s="256">
        <f t="shared" ref="AF6:AF48" si="5">SMALL(I6:Y6,5)</f>
        <v>0.125</v>
      </c>
      <c r="AG6" s="256">
        <f t="shared" ref="AG6:AG48" si="6">SMALL(I6:Y6,6)</f>
        <v>0.16</v>
      </c>
      <c r="AH6" s="256">
        <f t="shared" ref="AH6:AH48" si="7">SMALL(I6:Y6,7)</f>
        <v>0.26315789473684209</v>
      </c>
      <c r="AI6" s="257">
        <f t="shared" ref="AI6:AI48" si="8">SMALL(I6:Y6,8)</f>
        <v>0.29629629629629628</v>
      </c>
      <c r="AJ6" s="258">
        <f t="shared" ref="AJ6:AJ48" si="9">SUM(AB6:AI6)</f>
        <v>1.1489780005569479</v>
      </c>
    </row>
    <row r="7" spans="1:36" s="233" customFormat="1" ht="13.35" customHeight="1" x14ac:dyDescent="0.2">
      <c r="A7" s="248">
        <v>2</v>
      </c>
      <c r="B7" s="81" t="s">
        <v>73</v>
      </c>
      <c r="C7" s="82" t="s">
        <v>60</v>
      </c>
      <c r="D7" s="83" t="s">
        <v>56</v>
      </c>
      <c r="E7" s="84">
        <v>896</v>
      </c>
      <c r="F7" s="81" t="s">
        <v>74</v>
      </c>
      <c r="G7" s="141" t="s">
        <v>75</v>
      </c>
      <c r="H7" s="251" t="s">
        <v>157</v>
      </c>
      <c r="I7" s="252">
        <f>IF(VLOOKUP($B7,'[1]0905'!$B$6:$N$50, 8, FALSE)="Ja",VLOOKUP($B7,'[1]0905'!$B$6:$N$50, 13, FALSE),1.5)</f>
        <v>1.5</v>
      </c>
      <c r="J7" s="252">
        <f>IF(VLOOKUP($B7,'[1]1505'!$B$6:$N$28, 8, FALSE)="Ja",VLOOKUP($B7,'[1]1505'!$B$6:$N$28, 13, FALSE),1.5)</f>
        <v>0.65</v>
      </c>
      <c r="K7" s="252">
        <f>IF(VLOOKUP($B7,'[1]2305'!$B$6:$N$50, 8, FALSE)="Ja",VLOOKUP($B7,'[1]2305'!$B$6:$N$50, 13, FALSE),1.5)</f>
        <v>0.13793103448275862</v>
      </c>
      <c r="L7" s="252">
        <f>IF(VLOOKUP($B7,'[1]3005'!$B$6:$N$50, 8, FALSE)="Ja",VLOOKUP($B7,'[1]3005'!$B$6:$N$50, 13, FALSE),1.5)</f>
        <v>0.29166666666666669</v>
      </c>
      <c r="M7" s="252">
        <f>IF(VLOOKUP($B7,'[1]0606'!$B$6:$N$49, 8, FALSE)="Ja",VLOOKUP($B7,'[1]0606'!$B$6:$N$49, 13, FALSE),1.5)</f>
        <v>0.10714285714285714</v>
      </c>
      <c r="N7" s="252">
        <f>IF(VLOOKUP($B7,'[1]1306'!$B$6:$N$49, 8, FALSE)="Ja",VLOOKUP($B7,'[1]1306'!$B$6:$N$49, 13, FALSE),1.5)</f>
        <v>0.10714285714285714</v>
      </c>
      <c r="O7" s="252">
        <f>IF(VLOOKUP($B7,'[1]2006'!$B$6:$N$49, 8, FALSE)="Ja",VLOOKUP($B7,'[1]2006'!$B$6:$N$49, 13, FALSE),1.5)</f>
        <v>0.2</v>
      </c>
      <c r="P7" s="252">
        <f>IF(VLOOKUP($B7,'[1]2706'!$B$6:$N$49, 8, FALSE)="Ja",VLOOKUP($B7,'[1]2706'!$B$6:$N$49, 13, FALSE),1.5)</f>
        <v>0.21052631578947367</v>
      </c>
      <c r="Q7" s="254"/>
      <c r="R7" s="252">
        <v>1.5</v>
      </c>
      <c r="S7" s="252">
        <v>1.5</v>
      </c>
      <c r="T7" s="252">
        <f>IF(VLOOKUP($B7,'[1]2208'!$B$6:$N$49, 8, FALSE)="Ja",VLOOKUP($B7,'[1]2208'!$B$6:$N$49, 13, FALSE),1.5)</f>
        <v>0.52</v>
      </c>
      <c r="U7" s="252">
        <f>IF(VLOOKUP($B7,'[1]2908'!$B$6:$N$49, 8, FALSE)="Ja",VLOOKUP($B7,'[1]2908'!$B$6:$N$49, 13, FALSE),1.5)</f>
        <v>0.16666666666666666</v>
      </c>
      <c r="V7" s="252">
        <f>IF(VLOOKUP($B7,'[1]0509'!$B$6:$N$49, 8, FALSE)="Ja",VLOOKUP($B7,'[1]0509'!$B$6:$N$49, 13, FALSE),1.5)</f>
        <v>0.55555555555555558</v>
      </c>
      <c r="W7" s="252">
        <f>IF(VLOOKUP($B7,'[1]1209'!$B$6:$N$49, 8, FALSE)="Ja",VLOOKUP($B7,'[1]1209'!$B$6:$N$49, 13, FALSE),1.5)</f>
        <v>0.15384615384615385</v>
      </c>
      <c r="X7" s="252">
        <f>IF(VLOOKUP($B7,'[1]1909'!$B$6:$N$49, 8, FALSE)="Ja",VLOOKUP($B7,'[1]1909'!$B$6:$N$49, 13, FALSE),1.5)</f>
        <v>1.5</v>
      </c>
      <c r="Y7" s="252">
        <f>IF(VLOOKUP($B7,'[1]2609'!$B$6:$N$49, 8, FALSE)="Ja",VLOOKUP($B7,'[1]2609'!$B$6:$N$49, 13, FALSE),1.5)</f>
        <v>0.23076923076923078</v>
      </c>
      <c r="Z7" s="256">
        <f t="shared" si="0"/>
        <v>9.3312473380622194</v>
      </c>
      <c r="AB7" s="256">
        <f t="shared" si="1"/>
        <v>0.10714285714285714</v>
      </c>
      <c r="AC7" s="256">
        <f t="shared" si="2"/>
        <v>0.10714285714285714</v>
      </c>
      <c r="AD7" s="256">
        <f t="shared" si="3"/>
        <v>0.13793103448275862</v>
      </c>
      <c r="AE7" s="256">
        <f t="shared" si="4"/>
        <v>0.15384615384615385</v>
      </c>
      <c r="AF7" s="256">
        <f t="shared" si="5"/>
        <v>0.16666666666666666</v>
      </c>
      <c r="AG7" s="256">
        <f t="shared" si="6"/>
        <v>0.2</v>
      </c>
      <c r="AH7" s="256">
        <f t="shared" si="7"/>
        <v>0.21052631578947367</v>
      </c>
      <c r="AI7" s="257">
        <f t="shared" si="8"/>
        <v>0.23076923076923078</v>
      </c>
      <c r="AJ7" s="258">
        <f t="shared" si="9"/>
        <v>1.3140251158399978</v>
      </c>
    </row>
    <row r="8" spans="1:36" s="233" customFormat="1" ht="12.75" x14ac:dyDescent="0.2">
      <c r="A8" s="248">
        <v>3</v>
      </c>
      <c r="B8" s="81" t="s">
        <v>111</v>
      </c>
      <c r="C8" s="82" t="s">
        <v>60</v>
      </c>
      <c r="D8" s="83" t="s">
        <v>56</v>
      </c>
      <c r="E8" s="84">
        <v>14784</v>
      </c>
      <c r="F8" s="131" t="s">
        <v>112</v>
      </c>
      <c r="G8" s="187" t="s">
        <v>113</v>
      </c>
      <c r="H8" s="251" t="s">
        <v>158</v>
      </c>
      <c r="I8" s="252">
        <v>1.5</v>
      </c>
      <c r="J8" s="252">
        <f>IF(VLOOKUP($B8,'[1]1505'!$B$6:$N$28, 8, FALSE)="Ja",VLOOKUP($B8,'[1]1505'!$B$6:$N$28, 13, FALSE),1.5)</f>
        <v>0.25</v>
      </c>
      <c r="K8" s="252">
        <f>IF(VLOOKUP($B8,'[1]2305'!$B$6:$N$50, 8, FALSE)="Ja",VLOOKUP($B8,'[1]2305'!$B$6:$N$50, 13, FALSE),1.5)</f>
        <v>6.8965517241379309E-2</v>
      </c>
      <c r="L8" s="252">
        <f>IF(VLOOKUP($B8,'[1]3005'!$B$6:$N$50, 8, FALSE)="Ja",VLOOKUP($B8,'[1]3005'!$B$6:$N$50, 13, FALSE),1.5)</f>
        <v>0.16666666666666666</v>
      </c>
      <c r="M8" s="252">
        <f>IF(VLOOKUP($B8,'[1]0606'!$B$6:$N$49, 8, FALSE)="Ja",VLOOKUP($B8,'[1]0606'!$B$6:$N$49, 13, FALSE),1.5)</f>
        <v>0.2857142857142857</v>
      </c>
      <c r="N8" s="252">
        <f>IF(VLOOKUP($B8,'[1]1306'!$B$6:$N$49, 8, FALSE)="Ja",VLOOKUP($B8,'[1]1306'!$B$6:$N$49, 13, FALSE),1.5)</f>
        <v>0.17857142857142858</v>
      </c>
      <c r="O8" s="255">
        <v>0.19</v>
      </c>
      <c r="P8" s="252">
        <v>1.5</v>
      </c>
      <c r="Q8" s="254"/>
      <c r="R8" s="252">
        <f>IF(VLOOKUP($B8,'[1]0808'!$B$6:$N$49, 8, FALSE)="Ja",VLOOKUP($B8,'[1]0808'!$B$6:$N$49, 13, FALSE),1.5)</f>
        <v>0.22222222222222221</v>
      </c>
      <c r="S8" s="252">
        <f>IF(VLOOKUP($B8,'[1]1508'!$B$6:$N$49, 8, FALSE)="Ja",VLOOKUP($B8,'[1]1508'!$B$6:$N$49, 13, FALSE),1.5)</f>
        <v>1</v>
      </c>
      <c r="T8" s="252">
        <f>IF(VLOOKUP($B8,'[1]2208'!$B$6:$N$49, 8, FALSE)="Ja",VLOOKUP($B8,'[1]2208'!$B$6:$N$49, 13, FALSE),1.5)</f>
        <v>0.16</v>
      </c>
      <c r="U8" s="252">
        <f>IF(VLOOKUP($B8,'[1]2908'!$B$6:$N$49, 8, FALSE)="Ja",VLOOKUP($B8,'[1]2908'!$B$6:$N$49, 13, FALSE),1.5)</f>
        <v>8.3333333333333329E-2</v>
      </c>
      <c r="V8" s="252">
        <f>IF(VLOOKUP($B8,'[1]0509'!$B$6:$N$49, 8, FALSE)="Ja",VLOOKUP($B8,'[1]0509'!$B$6:$N$49, 13, FALSE),1.5)</f>
        <v>0.37037037037037035</v>
      </c>
      <c r="W8" s="252">
        <f>IF(VLOOKUP($B8,'[1]1209'!$B$6:$N$49, 8, FALSE)="Ja",VLOOKUP($B8,'[1]1209'!$B$6:$N$49, 13, FALSE),1.5)</f>
        <v>0.38461538461538464</v>
      </c>
      <c r="X8" s="252">
        <f>IF(VLOOKUP($B8,'[1]1909'!$B$6:$N$49, 8, FALSE)="Ja",VLOOKUP($B8,'[1]1909'!$B$6:$N$49, 13, FALSE),1.5)</f>
        <v>0.27272727272727271</v>
      </c>
      <c r="Y8" s="252">
        <f>IF(VLOOKUP($B8,'[1]2609'!$B$6:$N$49, 8, FALSE)="Ja",VLOOKUP($B8,'[1]2609'!$B$6:$N$49, 13, FALSE),1.5)</f>
        <v>0.73076923076923073</v>
      </c>
      <c r="Z8" s="256">
        <f t="shared" si="0"/>
        <v>7.363955712231574</v>
      </c>
      <c r="AB8" s="256">
        <f t="shared" si="1"/>
        <v>6.8965517241379309E-2</v>
      </c>
      <c r="AC8" s="256">
        <f t="shared" si="2"/>
        <v>8.3333333333333329E-2</v>
      </c>
      <c r="AD8" s="256">
        <f t="shared" si="3"/>
        <v>0.16</v>
      </c>
      <c r="AE8" s="256">
        <f t="shared" si="4"/>
        <v>0.16666666666666666</v>
      </c>
      <c r="AF8" s="256">
        <f t="shared" si="5"/>
        <v>0.17857142857142858</v>
      </c>
      <c r="AG8" s="256">
        <f t="shared" si="6"/>
        <v>0.19</v>
      </c>
      <c r="AH8" s="256">
        <f t="shared" si="7"/>
        <v>0.22222222222222221</v>
      </c>
      <c r="AI8" s="257">
        <f t="shared" si="8"/>
        <v>0.25</v>
      </c>
      <c r="AJ8" s="258">
        <f t="shared" si="9"/>
        <v>1.3197591680350302</v>
      </c>
    </row>
    <row r="9" spans="1:36" s="233" customFormat="1" ht="12.75" x14ac:dyDescent="0.2">
      <c r="A9" s="248">
        <v>4</v>
      </c>
      <c r="B9" s="144" t="s">
        <v>76</v>
      </c>
      <c r="C9" s="145" t="s">
        <v>67</v>
      </c>
      <c r="D9" s="146" t="s">
        <v>56</v>
      </c>
      <c r="E9" s="147">
        <v>105</v>
      </c>
      <c r="F9" s="144" t="s">
        <v>61</v>
      </c>
      <c r="G9" s="164" t="s">
        <v>77</v>
      </c>
      <c r="H9" s="251" t="s">
        <v>157</v>
      </c>
      <c r="I9" s="252">
        <f>IF(VLOOKUP($B9,'[1]0905'!$B$6:$N$50, 8, FALSE)="Ja",VLOOKUP($B9,'[1]0905'!$B$6:$N$50, 13, FALSE),1.5)</f>
        <v>1.5</v>
      </c>
      <c r="J9" s="255">
        <v>1</v>
      </c>
      <c r="K9" s="252">
        <f>IF(VLOOKUP($B9,'[1]2305'!$B$6:$N$50, 8, FALSE)="Ja",VLOOKUP($B9,'[1]2305'!$B$6:$N$50, 13, FALSE),1.5)</f>
        <v>0.44827586206896552</v>
      </c>
      <c r="L9" s="252">
        <f>IF(VLOOKUP($B9,'[1]3005'!$B$6:$N$50, 8, FALSE)="Ja",VLOOKUP($B9,'[1]3005'!$B$6:$N$50, 13, FALSE),1.5)</f>
        <v>1.5</v>
      </c>
      <c r="M9" s="252">
        <f>IF(VLOOKUP($B9,'[1]0606'!$B$6:$N$49, 8, FALSE)="Ja",VLOOKUP($B9,'[1]0606'!$B$6:$N$49, 13, FALSE),1.5)</f>
        <v>1.5</v>
      </c>
      <c r="N9" s="252">
        <f>IF(VLOOKUP($B9,'[1]1306'!$B$6:$N$49, 8, FALSE)="Ja",VLOOKUP($B9,'[1]1306'!$B$6:$N$49, 13, FALSE),1.5)</f>
        <v>3.5714285714285712E-2</v>
      </c>
      <c r="O9" s="252">
        <f>IF(VLOOKUP($B9,'[1]2006'!$B$6:$N$49, 8, FALSE)="Ja",VLOOKUP($B9,'[1]2006'!$B$6:$N$49, 13, FALSE),1.5)</f>
        <v>1.5</v>
      </c>
      <c r="P9" s="252">
        <v>1.5</v>
      </c>
      <c r="Q9" s="254"/>
      <c r="R9" s="252">
        <f>IF(VLOOKUP($B9,'[1]0808'!$B$6:$N$49, 8, FALSE)="Ja",VLOOKUP($B9,'[1]0808'!$B$6:$N$49, 13, FALSE),1.5)</f>
        <v>0.1111111111111111</v>
      </c>
      <c r="S9" s="252">
        <f>IF(VLOOKUP($B9,'[1]1508'!$B$6:$N$49, 8, FALSE)="Ja",VLOOKUP($B9,'[1]1508'!$B$6:$N$49, 13, FALSE),1.5)</f>
        <v>5.5555555555555552E-2</v>
      </c>
      <c r="T9" s="252">
        <v>1.5</v>
      </c>
      <c r="U9" s="252">
        <f>IF(VLOOKUP($B9,'[1]2908'!$B$6:$N$49, 8, FALSE)="Ja",VLOOKUP($B9,'[1]2908'!$B$6:$N$49, 13, FALSE),1.5)</f>
        <v>0.25</v>
      </c>
      <c r="V9" s="252">
        <f>IF(VLOOKUP($B9,'[1]0509'!$B$6:$N$49, 8, FALSE)="Ja",VLOOKUP($B9,'[1]0509'!$B$6:$N$49, 13, FALSE),1.5)</f>
        <v>0.18518518518518517</v>
      </c>
      <c r="W9" s="252">
        <f>IF(VLOOKUP($B9,'[1]1209'!$B$6:$N$49, 8, FALSE)="Ja",VLOOKUP($B9,'[1]1209'!$B$6:$N$49, 13, FALSE),1.5)</f>
        <v>0.26923076923076922</v>
      </c>
      <c r="X9" s="252">
        <f>IF(VLOOKUP($B9,'[1]1909'!$B$6:$N$49, 8, FALSE)="Ja",VLOOKUP($B9,'[1]1909'!$B$6:$N$49, 13, FALSE),1.5)</f>
        <v>1.5</v>
      </c>
      <c r="Y9" s="252">
        <f>IF(VLOOKUP($B9,'[1]2609'!$B$6:$N$49, 8, FALSE)="Ja",VLOOKUP($B9,'[1]2609'!$B$6:$N$49, 13, FALSE),1.5)</f>
        <v>0.26923076923076922</v>
      </c>
      <c r="Z9" s="256">
        <f t="shared" si="0"/>
        <v>13.124303538096642</v>
      </c>
      <c r="AB9" s="256">
        <f t="shared" si="1"/>
        <v>3.5714285714285712E-2</v>
      </c>
      <c r="AC9" s="256">
        <f t="shared" si="2"/>
        <v>5.5555555555555552E-2</v>
      </c>
      <c r="AD9" s="256">
        <f t="shared" si="3"/>
        <v>0.1111111111111111</v>
      </c>
      <c r="AE9" s="256">
        <f t="shared" si="4"/>
        <v>0.18518518518518517</v>
      </c>
      <c r="AF9" s="256">
        <f t="shared" si="5"/>
        <v>0.25</v>
      </c>
      <c r="AG9" s="256">
        <f t="shared" si="6"/>
        <v>0.26923076923076922</v>
      </c>
      <c r="AH9" s="256">
        <f t="shared" si="7"/>
        <v>0.26923076923076922</v>
      </c>
      <c r="AI9" s="257">
        <f t="shared" si="8"/>
        <v>0.44827586206896552</v>
      </c>
      <c r="AJ9" s="278">
        <f t="shared" si="9"/>
        <v>1.6243035380966415</v>
      </c>
    </row>
    <row r="10" spans="1:36" s="233" customFormat="1" ht="12.75" x14ac:dyDescent="0.2">
      <c r="A10" s="248">
        <v>5</v>
      </c>
      <c r="B10" s="81" t="s">
        <v>70</v>
      </c>
      <c r="C10" s="82" t="s">
        <v>60</v>
      </c>
      <c r="D10" s="83" t="s">
        <v>56</v>
      </c>
      <c r="E10" s="84">
        <v>88</v>
      </c>
      <c r="F10" s="81" t="s">
        <v>71</v>
      </c>
      <c r="G10" s="85" t="s">
        <v>72</v>
      </c>
      <c r="H10" s="251" t="s">
        <v>158</v>
      </c>
      <c r="I10" s="255">
        <v>0.6</v>
      </c>
      <c r="J10" s="252">
        <f>IF(VLOOKUP($B10,'[1]1505'!$B$6:$N$28, 8, FALSE)="Ja",VLOOKUP($B10,'[1]1505'!$B$6:$N$28, 13, FALSE),1.5)</f>
        <v>0.8</v>
      </c>
      <c r="K10" s="252">
        <f>IF(VLOOKUP($B10,'[1]2305'!$B$6:$N$50, 8, FALSE)="Ja",VLOOKUP($B10,'[1]2305'!$B$6:$N$50, 13, FALSE),1.5)</f>
        <v>1.5</v>
      </c>
      <c r="L10" s="252">
        <f>IF(VLOOKUP($B10,'[1]3005'!$B$6:$N$50, 8, FALSE)="Ja",VLOOKUP($B10,'[1]3005'!$B$6:$N$50, 13, FALSE),1.5)</f>
        <v>0.45833333333333331</v>
      </c>
      <c r="M10" s="252">
        <f>IF(VLOOKUP($B10,'[1]0606'!$B$6:$N$49, 8, FALSE)="Ja",VLOOKUP($B10,'[1]0606'!$B$6:$N$49, 13, FALSE),1.5)</f>
        <v>0.39285714285714285</v>
      </c>
      <c r="N10" s="252">
        <f>IF(VLOOKUP($B10,'[1]1306'!$B$6:$N$49, 8, FALSE)="Ja",VLOOKUP($B10,'[1]1306'!$B$6:$N$49, 13, FALSE),1.5)</f>
        <v>0.6428571428571429</v>
      </c>
      <c r="O10" s="252">
        <f>IF(VLOOKUP($B10,'[1]2006'!$B$6:$N$49, 8, FALSE)="Ja",VLOOKUP($B10,'[1]2006'!$B$6:$N$49, 13, FALSE),1.5)</f>
        <v>0.7</v>
      </c>
      <c r="P10" s="252">
        <f>IF(VLOOKUP($B10,'[1]2706'!$B$6:$N$49, 8, FALSE)="Ja",VLOOKUP($B10,'[1]2706'!$B$6:$N$49, 13, FALSE),1.5)</f>
        <v>1.5</v>
      </c>
      <c r="Q10" s="254"/>
      <c r="R10" s="252">
        <f>IF(VLOOKUP($B10,'[1]0808'!$B$6:$N$49, 8, FALSE)="Ja",VLOOKUP($B10,'[1]0808'!$B$6:$N$49, 13, FALSE),1.5)</f>
        <v>0.44444444444444442</v>
      </c>
      <c r="S10" s="252">
        <f>IF(VLOOKUP($B10,'[1]1508'!$B$6:$N$49, 8, FALSE)="Ja",VLOOKUP($B10,'[1]1508'!$B$6:$N$49, 13, FALSE),1.5)</f>
        <v>0.33333333333333331</v>
      </c>
      <c r="T10" s="252">
        <f>IF(VLOOKUP($B10,'[1]2208'!$B$6:$N$49, 8, FALSE)="Ja",VLOOKUP($B10,'[1]2208'!$B$6:$N$49, 13, FALSE),1.5)</f>
        <v>0.24</v>
      </c>
      <c r="U10" s="252">
        <f>IF(VLOOKUP($B10,'[1]2908'!$B$6:$N$49, 8, FALSE)="Ja",VLOOKUP($B10,'[1]2908'!$B$6:$N$49, 13, FALSE),1.5)</f>
        <v>4.1666666666666664E-2</v>
      </c>
      <c r="V10" s="252">
        <f>IF(VLOOKUP($B10,'[1]0509'!$B$6:$N$49, 8, FALSE)="Ja",VLOOKUP($B10,'[1]0509'!$B$6:$N$49, 13, FALSE),1.5)</f>
        <v>0.44444444444444442</v>
      </c>
      <c r="W10" s="252">
        <f>IF(VLOOKUP($B10,'[1]1209'!$B$6:$N$49, 8, FALSE)="Ja",VLOOKUP($B10,'[1]1209'!$B$6:$N$49, 13, FALSE),1.5)</f>
        <v>0.65384615384615385</v>
      </c>
      <c r="X10" s="252">
        <f>IF(VLOOKUP($B10,'[1]1909'!$B$6:$N$49, 8, FALSE)="Ja",VLOOKUP($B10,'[1]1909'!$B$6:$N$49, 13, FALSE),1.5)</f>
        <v>1.5</v>
      </c>
      <c r="Y10" s="252">
        <f>IF(VLOOKUP($B10,'[1]2609'!$B$6:$N$49, 8, FALSE)="Ja",VLOOKUP($B10,'[1]2609'!$B$6:$N$49, 13, FALSE),1.5)</f>
        <v>0.19230769230769232</v>
      </c>
      <c r="Z10" s="256">
        <f t="shared" si="0"/>
        <v>10.444090354090353</v>
      </c>
      <c r="AB10" s="256">
        <f t="shared" si="1"/>
        <v>4.1666666666666664E-2</v>
      </c>
      <c r="AC10" s="256">
        <f t="shared" si="2"/>
        <v>0.19230769230769232</v>
      </c>
      <c r="AD10" s="256">
        <f t="shared" si="3"/>
        <v>0.24</v>
      </c>
      <c r="AE10" s="256">
        <f t="shared" si="4"/>
        <v>0.33333333333333331</v>
      </c>
      <c r="AF10" s="256">
        <f t="shared" si="5"/>
        <v>0.39285714285714285</v>
      </c>
      <c r="AG10" s="256">
        <f t="shared" si="6"/>
        <v>0.44444444444444442</v>
      </c>
      <c r="AH10" s="256">
        <f t="shared" si="7"/>
        <v>0.44444444444444442</v>
      </c>
      <c r="AI10" s="257">
        <f t="shared" si="8"/>
        <v>0.45833333333333331</v>
      </c>
      <c r="AJ10" s="258">
        <f t="shared" si="9"/>
        <v>2.5473870573870574</v>
      </c>
    </row>
    <row r="11" spans="1:36" s="233" customFormat="1" ht="12.75" x14ac:dyDescent="0.2">
      <c r="A11" s="248">
        <v>6</v>
      </c>
      <c r="B11" s="81" t="s">
        <v>54</v>
      </c>
      <c r="C11" s="82" t="s">
        <v>55</v>
      </c>
      <c r="D11" s="83" t="s">
        <v>56</v>
      </c>
      <c r="E11" s="84">
        <v>329</v>
      </c>
      <c r="F11" s="81" t="s">
        <v>57</v>
      </c>
      <c r="G11" s="85" t="s">
        <v>58</v>
      </c>
      <c r="H11" s="251" t="s">
        <v>157</v>
      </c>
      <c r="I11" s="252">
        <f>IF(VLOOKUP($B11,'[1]0905'!$B$6:$N$50, 8, FALSE)="Ja",VLOOKUP($B11,'[1]0905'!$B$6:$N$50, 13, FALSE),1.5)</f>
        <v>1.5</v>
      </c>
      <c r="J11" s="252">
        <f>IF(VLOOKUP($B11,'[1]1505'!$B$6:$N$28, 8, FALSE)="Ja",VLOOKUP($B11,'[1]1505'!$B$6:$N$28, 13, FALSE),1.5)</f>
        <v>0.9</v>
      </c>
      <c r="K11" s="252">
        <f>IF(VLOOKUP($B11,'[1]2305'!$B$6:$N$50, 8, FALSE)="Ja",VLOOKUP($B11,'[1]2305'!$B$6:$N$50, 13, FALSE),1.5)</f>
        <v>3.4482758620689655E-2</v>
      </c>
      <c r="L11" s="255">
        <v>0.31</v>
      </c>
      <c r="M11" s="252">
        <f>IF(VLOOKUP($B11,'[1]0606'!$B$6:$N$49, 8, FALSE)="Ja",VLOOKUP($B11,'[1]0606'!$B$6:$N$49, 13, FALSE),1.5)</f>
        <v>0.35714285714285715</v>
      </c>
      <c r="N11" s="252">
        <f>IF(VLOOKUP($B11,'[1]1306'!$B$6:$N$49, 8, FALSE)="Ja",VLOOKUP($B11,'[1]1306'!$B$6:$N$49, 13, FALSE),1.5)</f>
        <v>0.2857142857142857</v>
      </c>
      <c r="O11" s="252">
        <f>IF(VLOOKUP($B11,'[1]2006'!$B$6:$N$49, 8, FALSE)="Ja",VLOOKUP($B11,'[1]2006'!$B$6:$N$49, 13, FALSE),1.5)</f>
        <v>0.25</v>
      </c>
      <c r="P11" s="252">
        <f>IF(VLOOKUP($B11,'[1]2706'!$B$6:$N$49, 8, FALSE)="Ja",VLOOKUP($B11,'[1]2706'!$B$6:$N$49, 13, FALSE),1.5)</f>
        <v>0.63157894736842102</v>
      </c>
      <c r="Q11" s="254"/>
      <c r="R11" s="252">
        <v>1.5</v>
      </c>
      <c r="S11" s="252">
        <f>IF(VLOOKUP($B11,'[1]1508'!$B$6:$N$49, 8, FALSE)="Ja",VLOOKUP($B11,'[1]1508'!$B$6:$N$49, 13, FALSE),1.5)</f>
        <v>1</v>
      </c>
      <c r="T11" s="252">
        <v>1.5</v>
      </c>
      <c r="U11" s="252">
        <f>IF(VLOOKUP($B11,'[1]2908'!$B$6:$N$49, 8, FALSE)="Ja",VLOOKUP($B11,'[1]2908'!$B$6:$N$49, 13, FALSE),1.5)</f>
        <v>1.5</v>
      </c>
      <c r="V11" s="252">
        <f>IF(VLOOKUP($B11,'[1]0509'!$B$6:$N$49, 8, FALSE)="Ja",VLOOKUP($B11,'[1]0509'!$B$6:$N$49, 13, FALSE),1.5)</f>
        <v>1.5</v>
      </c>
      <c r="W11" s="252">
        <f>IF(VLOOKUP($B11,'[1]1209'!$B$6:$N$49, 8, FALSE)="Ja",VLOOKUP($B11,'[1]1209'!$B$6:$N$49, 13, FALSE),1.5)</f>
        <v>1.5</v>
      </c>
      <c r="X11" s="252">
        <f>IF(VLOOKUP($B11,'[1]1909'!$B$6:$N$49, 8, FALSE)="Ja",VLOOKUP($B11,'[1]1909'!$B$6:$N$49, 13, FALSE),1.5)</f>
        <v>1.5</v>
      </c>
      <c r="Y11" s="252">
        <f>IF(VLOOKUP($B11,'[1]2609'!$B$6:$N$49, 8, FALSE)="Ja",VLOOKUP($B11,'[1]2609'!$B$6:$N$49, 13, FALSE),1.5)</f>
        <v>3.8461538461538464E-2</v>
      </c>
      <c r="Z11" s="256">
        <f t="shared" si="0"/>
        <v>14.307380387307791</v>
      </c>
      <c r="AB11" s="256">
        <f t="shared" si="1"/>
        <v>3.4482758620689655E-2</v>
      </c>
      <c r="AC11" s="256">
        <f t="shared" si="2"/>
        <v>3.8461538461538464E-2</v>
      </c>
      <c r="AD11" s="256">
        <f t="shared" si="3"/>
        <v>0.25</v>
      </c>
      <c r="AE11" s="256">
        <f t="shared" si="4"/>
        <v>0.2857142857142857</v>
      </c>
      <c r="AF11" s="256">
        <f t="shared" si="5"/>
        <v>0.31</v>
      </c>
      <c r="AG11" s="256">
        <f t="shared" si="6"/>
        <v>0.35714285714285715</v>
      </c>
      <c r="AH11" s="256">
        <f t="shared" si="7"/>
        <v>0.63157894736842102</v>
      </c>
      <c r="AI11" s="257">
        <f t="shared" si="8"/>
        <v>0.9</v>
      </c>
      <c r="AJ11" s="258">
        <f t="shared" si="9"/>
        <v>2.8073803873077923</v>
      </c>
    </row>
    <row r="12" spans="1:36" s="233" customFormat="1" ht="12.75" x14ac:dyDescent="0.2">
      <c r="A12" s="248">
        <v>7</v>
      </c>
      <c r="B12" s="131" t="s">
        <v>66</v>
      </c>
      <c r="C12" s="132" t="s">
        <v>67</v>
      </c>
      <c r="D12" s="133" t="s">
        <v>56</v>
      </c>
      <c r="E12" s="132">
        <v>9727</v>
      </c>
      <c r="F12" s="134" t="s">
        <v>68</v>
      </c>
      <c r="G12" s="85" t="s">
        <v>69</v>
      </c>
      <c r="H12" s="251" t="s">
        <v>157</v>
      </c>
      <c r="I12" s="252">
        <f>IF(VLOOKUP($B12,'[1]0905'!$B$6:$N$50, 8, FALSE)="Ja",VLOOKUP($B12,'[1]0905'!$B$6:$N$50, 13, FALSE),1.5)</f>
        <v>0.42857142857142855</v>
      </c>
      <c r="J12" s="252">
        <v>1.5</v>
      </c>
      <c r="K12" s="252">
        <v>1.5</v>
      </c>
      <c r="L12" s="252">
        <f>IF(VLOOKUP($B12,'[1]3005'!$B$6:$N$50, 8, FALSE)="Ja",VLOOKUP($B12,'[1]3005'!$B$6:$N$50, 13, FALSE),1.5)</f>
        <v>0.54166666666666663</v>
      </c>
      <c r="M12" s="252">
        <f>IF(VLOOKUP($B12,'[1]0606'!$B$6:$N$49, 8, FALSE)="Ja",VLOOKUP($B12,'[1]0606'!$B$6:$N$49, 13, FALSE),1.5)</f>
        <v>0.32142857142857145</v>
      </c>
      <c r="N12" s="255">
        <v>0.45</v>
      </c>
      <c r="O12" s="252">
        <f>IF(VLOOKUP($B12,'[1]2006'!$B$6:$N$49, 8, FALSE)="Ja",VLOOKUP($B12,'[1]2006'!$B$6:$N$49, 13, FALSE),1.5)</f>
        <v>0.5</v>
      </c>
      <c r="P12" s="252">
        <f>IF(VLOOKUP($B12,'[1]2706'!$B$6:$N$49, 8, FALSE)="Ja",VLOOKUP($B12,'[1]2706'!$B$6:$N$49, 13, FALSE),1.5)</f>
        <v>0.47368421052631576</v>
      </c>
      <c r="Q12" s="254"/>
      <c r="R12" s="252">
        <v>1.5</v>
      </c>
      <c r="S12" s="252">
        <f>IF(VLOOKUP($B12,'[1]1508'!$B$6:$N$49, 8, FALSE)="Ja",VLOOKUP($B12,'[1]1508'!$B$6:$N$49, 13, FALSE),1.5)</f>
        <v>0.27777777777777779</v>
      </c>
      <c r="T12" s="252">
        <f>IF(VLOOKUP($B12,'[1]2208'!$B$6:$N$49, 8, FALSE)="Ja",VLOOKUP($B12,'[1]2208'!$B$6:$N$49, 13, FALSE),1.5)</f>
        <v>0.32</v>
      </c>
      <c r="U12" s="252">
        <v>1.5</v>
      </c>
      <c r="V12" s="252">
        <f>IF(VLOOKUP($B12,'[1]0509'!$B$6:$N$49, 8, FALSE)="Ja",VLOOKUP($B12,'[1]0509'!$B$6:$N$49, 13, FALSE),1.5)</f>
        <v>0.81481481481481477</v>
      </c>
      <c r="W12" s="252">
        <f>IF(VLOOKUP($B12,'[1]1209'!$B$6:$N$49, 8, FALSE)="Ja",VLOOKUP($B12,'[1]1209'!$B$6:$N$49, 13, FALSE),1.5)</f>
        <v>0.42307692307692307</v>
      </c>
      <c r="X12" s="252">
        <f>IF(VLOOKUP($B12,'[1]1909'!$B$6:$N$49, 8, FALSE)="Ja",VLOOKUP($B12,'[1]1909'!$B$6:$N$49, 13, FALSE),1.5)</f>
        <v>1.5</v>
      </c>
      <c r="Y12" s="252">
        <f>IF(VLOOKUP($B12,'[1]2609'!$B$6:$N$49, 8, FALSE)="Ja",VLOOKUP($B12,'[1]2609'!$B$6:$N$49, 13, FALSE),1.5)</f>
        <v>0.15384615384615385</v>
      </c>
      <c r="Z12" s="256">
        <f t="shared" si="0"/>
        <v>12.204866546708653</v>
      </c>
      <c r="AB12" s="256">
        <f t="shared" si="1"/>
        <v>0.15384615384615385</v>
      </c>
      <c r="AC12" s="256">
        <f t="shared" si="2"/>
        <v>0.27777777777777779</v>
      </c>
      <c r="AD12" s="256">
        <f t="shared" si="3"/>
        <v>0.32</v>
      </c>
      <c r="AE12" s="256">
        <f t="shared" si="4"/>
        <v>0.32142857142857145</v>
      </c>
      <c r="AF12" s="256">
        <f t="shared" si="5"/>
        <v>0.42307692307692307</v>
      </c>
      <c r="AG12" s="256">
        <f t="shared" si="6"/>
        <v>0.42857142857142855</v>
      </c>
      <c r="AH12" s="256">
        <f t="shared" si="7"/>
        <v>0.45</v>
      </c>
      <c r="AI12" s="257">
        <f t="shared" si="8"/>
        <v>0.47368421052631576</v>
      </c>
      <c r="AJ12" s="258">
        <f t="shared" si="9"/>
        <v>2.8483850652271707</v>
      </c>
    </row>
    <row r="13" spans="1:36" s="233" customFormat="1" x14ac:dyDescent="0.25">
      <c r="A13" s="248">
        <v>8</v>
      </c>
      <c r="B13" s="163" t="s">
        <v>84</v>
      </c>
      <c r="C13" s="145" t="s">
        <v>60</v>
      </c>
      <c r="D13" s="146" t="s">
        <v>56</v>
      </c>
      <c r="E13" s="147" t="s">
        <v>85</v>
      </c>
      <c r="F13" s="144" t="s">
        <v>86</v>
      </c>
      <c r="G13" s="164" t="s">
        <v>87</v>
      </c>
      <c r="H13" s="251" t="s">
        <v>158</v>
      </c>
      <c r="I13" s="252">
        <f>IF(VLOOKUP($B13,'[1]0905'!$B$6:$N$50, 8, FALSE)="Ja",VLOOKUP($B13,'[1]0905'!$B$6:$N$50, 13, FALSE),1.5)</f>
        <v>0.5714285714285714</v>
      </c>
      <c r="J13" s="252">
        <v>1.5</v>
      </c>
      <c r="K13" s="252">
        <f>IF(VLOOKUP($B13,'[1]2305'!$B$6:$N$50, 8, FALSE)="Ja",VLOOKUP($B13,'[1]2305'!$B$6:$N$50, 13, FALSE),1.5)</f>
        <v>0.75862068965517238</v>
      </c>
      <c r="L13" s="252">
        <v>1.5</v>
      </c>
      <c r="M13" s="252">
        <f>IF(VLOOKUP($B13,'[1]0606'!$B$6:$N$49, 8, FALSE)="Ja",VLOOKUP($B13,'[1]0606'!$B$6:$N$49, 13, FALSE),1.5)</f>
        <v>0.42857142857142855</v>
      </c>
      <c r="N13" s="252">
        <f>IF(VLOOKUP($B13,'[1]1306'!$B$6:$N$49, 8, FALSE)="Ja",VLOOKUP($B13,'[1]1306'!$B$6:$N$49, 13, FALSE),1.5)</f>
        <v>0.25</v>
      </c>
      <c r="O13" s="252">
        <v>1.5</v>
      </c>
      <c r="P13" s="252">
        <v>1.5</v>
      </c>
      <c r="Q13" s="254"/>
      <c r="R13" s="252">
        <v>1.5</v>
      </c>
      <c r="S13" s="252">
        <v>1.5</v>
      </c>
      <c r="T13" s="252">
        <f>IF(VLOOKUP($B13,'[1]2208'!$B$6:$N$49, 8, FALSE)="Ja",VLOOKUP($B13,'[1]2208'!$B$6:$N$49, 13, FALSE),1.5)</f>
        <v>0.04</v>
      </c>
      <c r="U13" s="252">
        <f>IF(VLOOKUP($B13,'[1]2908'!$B$6:$N$49, 8, FALSE)="Ja",VLOOKUP($B13,'[1]2908'!$B$6:$N$49, 13, FALSE),1.5)</f>
        <v>0.54166666666666663</v>
      </c>
      <c r="V13" s="252">
        <f>IF(VLOOKUP($B13,'[1]0509'!$B$6:$N$49, 8, FALSE)="Ja",VLOOKUP($B13,'[1]0509'!$B$6:$N$49, 13, FALSE),1.5)</f>
        <v>0.70370370370370372</v>
      </c>
      <c r="W13" s="252">
        <f>IF(VLOOKUP($B13,'[1]1209'!$B$6:$N$49, 8, FALSE)="Ja",VLOOKUP($B13,'[1]1209'!$B$6:$N$49, 13, FALSE),1.5)</f>
        <v>0.23076923076923078</v>
      </c>
      <c r="X13" s="252">
        <f>IF(VLOOKUP($B13,'[1]1909'!$B$6:$N$49, 8, FALSE)="Ja",VLOOKUP($B13,'[1]1909'!$B$6:$N$49, 13, FALSE),1.5)</f>
        <v>1.5</v>
      </c>
      <c r="Y13" s="252">
        <f>IF(VLOOKUP($B13,'[1]2609'!$B$6:$N$49, 8, FALSE)="Ja",VLOOKUP($B13,'[1]2609'!$B$6:$N$49, 13, FALSE),1.5)</f>
        <v>0.38461538461538464</v>
      </c>
      <c r="Z13" s="256">
        <f t="shared" si="0"/>
        <v>14.409375675410157</v>
      </c>
      <c r="AB13" s="256">
        <f t="shared" si="1"/>
        <v>0.04</v>
      </c>
      <c r="AC13" s="256">
        <f t="shared" si="2"/>
        <v>0.23076923076923078</v>
      </c>
      <c r="AD13" s="256">
        <f t="shared" si="3"/>
        <v>0.25</v>
      </c>
      <c r="AE13" s="256">
        <f t="shared" si="4"/>
        <v>0.38461538461538464</v>
      </c>
      <c r="AF13" s="256">
        <f t="shared" si="5"/>
        <v>0.42857142857142855</v>
      </c>
      <c r="AG13" s="256">
        <f t="shared" si="6"/>
        <v>0.54166666666666663</v>
      </c>
      <c r="AH13" s="256">
        <f t="shared" si="7"/>
        <v>0.5714285714285714</v>
      </c>
      <c r="AI13" s="257">
        <f t="shared" si="8"/>
        <v>0.70370370370370372</v>
      </c>
      <c r="AJ13" s="258">
        <f t="shared" si="9"/>
        <v>3.1507549857549857</v>
      </c>
    </row>
    <row r="14" spans="1:36" s="233" customFormat="1" ht="12.75" x14ac:dyDescent="0.2">
      <c r="A14" s="248">
        <v>9</v>
      </c>
      <c r="B14" s="131" t="s">
        <v>159</v>
      </c>
      <c r="C14" s="132" t="s">
        <v>60</v>
      </c>
      <c r="D14" s="83" t="s">
        <v>56</v>
      </c>
      <c r="E14" s="84">
        <v>11172</v>
      </c>
      <c r="F14" s="81" t="s">
        <v>160</v>
      </c>
      <c r="G14" s="85" t="s">
        <v>161</v>
      </c>
      <c r="H14" s="251" t="s">
        <v>158</v>
      </c>
      <c r="I14" s="252">
        <f>IF(VLOOKUP($B14,'[1]0905'!$B$6:$N$50, 8, FALSE)="Ja",VLOOKUP($B14,'[1]0905'!$B$6:$N$50, 13, FALSE),1.5)</f>
        <v>1.5</v>
      </c>
      <c r="J14" s="252">
        <f>IF(VLOOKUP($B14,'[1]1505'!$B$6:$N$28, 8, FALSE)="Ja",VLOOKUP($B14,'[1]1505'!$B$6:$N$28, 13, FALSE),1.5)</f>
        <v>1.5</v>
      </c>
      <c r="K14" s="252">
        <f>IF(VLOOKUP($B14,'[1]2305'!$B$6:$N$50, 8, FALSE)="Ja",VLOOKUP($B14,'[1]2305'!$B$6:$N$50, 13, FALSE),1.5)</f>
        <v>0.51724137931034486</v>
      </c>
      <c r="L14" s="252">
        <f>IF(VLOOKUP($B14,'[1]3005'!$B$6:$N$50, 8, FALSE)="Ja",VLOOKUP($B14,'[1]3005'!$B$6:$N$50, 13, FALSE),1.5)</f>
        <v>0.20833333333333334</v>
      </c>
      <c r="M14" s="252">
        <f>IF(VLOOKUP($B14,'[1]0606'!$B$6:$N$49, 8, FALSE)="Ja",VLOOKUP($B14,'[1]0606'!$B$6:$N$49, 13, FALSE),1.5)</f>
        <v>3.5714285714285712E-2</v>
      </c>
      <c r="N14" s="252">
        <f>IF(VLOOKUP($B14,'[1]1306'!$B$6:$N$49, 8, FALSE)="Ja",VLOOKUP($B14,'[1]1306'!$B$6:$N$49, 13, FALSE),1.5)</f>
        <v>1.5</v>
      </c>
      <c r="O14" s="252">
        <f>IF(VLOOKUP($B14,'[1]2006'!$B$6:$N$49, 8, FALSE)="Ja",VLOOKUP($B14,'[1]2006'!$B$6:$N$49, 13, FALSE),1.5)</f>
        <v>1.5</v>
      </c>
      <c r="P14" s="252">
        <f>IF(VLOOKUP($B14,'[1]2706'!$B$6:$N$49, 8, FALSE)="Ja",VLOOKUP($B14,'[1]2706'!$B$6:$N$49, 13, FALSE),1.5)</f>
        <v>1.5</v>
      </c>
      <c r="Q14" s="254"/>
      <c r="R14" s="252">
        <v>1.5</v>
      </c>
      <c r="S14" s="252">
        <v>1.5</v>
      </c>
      <c r="T14" s="252">
        <f>IF(VLOOKUP($B14,'[1]2208'!$B$6:$N$49, 8, FALSE)="Ja",VLOOKUP($B14,'[1]2208'!$B$6:$N$49, 13, FALSE),1.5)</f>
        <v>0.08</v>
      </c>
      <c r="U14" s="252">
        <f>IF(VLOOKUP($B14,'[1]2908'!$B$6:$N$49, 8, FALSE)="Ja",VLOOKUP($B14,'[1]2908'!$B$6:$N$49, 13, FALSE),1.5)</f>
        <v>0.29166666666666669</v>
      </c>
      <c r="V14" s="252">
        <f>IF(VLOOKUP($B14,'[1]0509'!$B$6:$N$49, 8, FALSE)="Ja",VLOOKUP($B14,'[1]0509'!$B$6:$N$49, 13, FALSE),1.5)</f>
        <v>0.40740740740740738</v>
      </c>
      <c r="W14" s="252">
        <f>IF(VLOOKUP($B14,'[1]1209'!$B$6:$N$49, 8, FALSE)="Ja",VLOOKUP($B14,'[1]1209'!$B$6:$N$49, 13, FALSE),1.5)</f>
        <v>0.92307692307692313</v>
      </c>
      <c r="X14" s="252">
        <f>IF(VLOOKUP($B14,'[1]1909'!$B$6:$N$49, 8, FALSE)="Ja",VLOOKUP($B14,'[1]1909'!$B$6:$N$49, 13, FALSE),1.5)</f>
        <v>0.90909090909090906</v>
      </c>
      <c r="Y14" s="252">
        <v>1.5</v>
      </c>
      <c r="Z14" s="256">
        <f t="shared" si="0"/>
        <v>15.372530904599868</v>
      </c>
      <c r="AB14" s="256">
        <f t="shared" si="1"/>
        <v>3.5714285714285712E-2</v>
      </c>
      <c r="AC14" s="256">
        <f t="shared" si="2"/>
        <v>0.08</v>
      </c>
      <c r="AD14" s="256">
        <f t="shared" si="3"/>
        <v>0.20833333333333334</v>
      </c>
      <c r="AE14" s="256">
        <f t="shared" si="4"/>
        <v>0.29166666666666669</v>
      </c>
      <c r="AF14" s="256">
        <f t="shared" si="5"/>
        <v>0.40740740740740738</v>
      </c>
      <c r="AG14" s="256">
        <f t="shared" si="6"/>
        <v>0.51724137931034486</v>
      </c>
      <c r="AH14" s="256">
        <f t="shared" si="7"/>
        <v>0.90909090909090906</v>
      </c>
      <c r="AI14" s="257">
        <f t="shared" si="8"/>
        <v>0.92307692307692313</v>
      </c>
      <c r="AJ14" s="258">
        <f t="shared" si="9"/>
        <v>3.3725309045998699</v>
      </c>
    </row>
    <row r="15" spans="1:36" s="233" customFormat="1" ht="14.65" customHeight="1" x14ac:dyDescent="0.2">
      <c r="A15" s="248">
        <v>10</v>
      </c>
      <c r="B15" s="194" t="s">
        <v>63</v>
      </c>
      <c r="C15" s="195" t="s">
        <v>60</v>
      </c>
      <c r="D15" s="196" t="s">
        <v>56</v>
      </c>
      <c r="E15" s="197">
        <v>7055</v>
      </c>
      <c r="F15" s="194" t="s">
        <v>64</v>
      </c>
      <c r="G15" s="279" t="s">
        <v>65</v>
      </c>
      <c r="H15" s="251" t="s">
        <v>157</v>
      </c>
      <c r="I15" s="252">
        <v>1.5</v>
      </c>
      <c r="J15" s="252">
        <v>1.5</v>
      </c>
      <c r="K15" s="252">
        <v>1.5</v>
      </c>
      <c r="L15" s="252">
        <f>IF(VLOOKUP($B15,'[1]3005'!$B$6:$N$50, 8, FALSE)="Ja",VLOOKUP($B15,'[1]3005'!$B$6:$N$50, 13, FALSE),1.5)</f>
        <v>0.75</v>
      </c>
      <c r="M15" s="252">
        <f>IF(VLOOKUP($B15,'[1]0606'!$B$6:$N$49, 8, FALSE)="Ja",VLOOKUP($B15,'[1]0606'!$B$6:$N$49, 13, FALSE),1.5)</f>
        <v>0.17857142857142858</v>
      </c>
      <c r="N15" s="252">
        <f>IF(VLOOKUP($B15,'[1]1306'!$B$6:$N$49, 8, FALSE)="Ja",VLOOKUP($B15,'[1]1306'!$B$6:$N$49, 13, FALSE),1.5)</f>
        <v>0.6071428571428571</v>
      </c>
      <c r="O15" s="252">
        <f>IF(VLOOKUP($B15,'[1]2006'!$B$6:$N$49, 8, FALSE)="Ja",VLOOKUP($B15,'[1]2006'!$B$6:$N$49, 13, FALSE),1.5)</f>
        <v>0.4</v>
      </c>
      <c r="P15" s="252">
        <f>IF(VLOOKUP($B15,'[1]2706'!$B$6:$N$49, 8, FALSE)="Ja",VLOOKUP($B15,'[1]2706'!$B$6:$N$49, 13, FALSE),1.5)</f>
        <v>0.57894736842105265</v>
      </c>
      <c r="Q15" s="254"/>
      <c r="R15" s="252">
        <f>IF(VLOOKUP($B15,'[1]0808'!$B$6:$N$49, 8, FALSE)="Ja",VLOOKUP($B15,'[1]0808'!$B$6:$N$49, 13, FALSE),1.5)</f>
        <v>1</v>
      </c>
      <c r="S15" s="252">
        <f>IF(VLOOKUP($B15,'[1]1508'!$B$6:$N$49, 8, FALSE)="Ja",VLOOKUP($B15,'[1]1508'!$B$6:$N$49, 13, FALSE),1.5)</f>
        <v>1</v>
      </c>
      <c r="T15" s="252">
        <f>IF(VLOOKUP($B15,'[1]2208'!$B$6:$N$49, 8, FALSE)="Ja",VLOOKUP($B15,'[1]2208'!$B$6:$N$49, 13, FALSE),1.5)</f>
        <v>0.88</v>
      </c>
      <c r="U15" s="252">
        <v>1.5</v>
      </c>
      <c r="V15" s="252">
        <f>IF(VLOOKUP($B15,'[1]0509'!$B$6:$N$49, 8, FALSE)="Ja",VLOOKUP($B15,'[1]0509'!$B$6:$N$49, 13, FALSE),1.5)</f>
        <v>0.92592592592592593</v>
      </c>
      <c r="W15" s="252">
        <f>IF(VLOOKUP($B15,'[1]1209'!$B$6:$N$49, 8, FALSE)="Ja",VLOOKUP($B15,'[1]1209'!$B$6:$N$49, 13, FALSE),1.5)</f>
        <v>0.19230769230769232</v>
      </c>
      <c r="X15" s="252">
        <f>IF(VLOOKUP($B15,'[1]1909'!$B$6:$N$49, 8, FALSE)="Ja",VLOOKUP($B15,'[1]1909'!$B$6:$N$49, 13, FALSE),1.5)</f>
        <v>1.5</v>
      </c>
      <c r="Y15" s="252">
        <f>IF(VLOOKUP($B15,'[1]2609'!$B$6:$N$49, 8, FALSE)="Ja",VLOOKUP($B15,'[1]2609'!$B$6:$N$49, 13, FALSE),1.5)</f>
        <v>0.11538461538461539</v>
      </c>
      <c r="Z15" s="256">
        <f t="shared" si="0"/>
        <v>14.128279887753571</v>
      </c>
      <c r="AB15" s="256">
        <f t="shared" si="1"/>
        <v>0.11538461538461539</v>
      </c>
      <c r="AC15" s="256">
        <f t="shared" si="2"/>
        <v>0.17857142857142858</v>
      </c>
      <c r="AD15" s="256">
        <f t="shared" si="3"/>
        <v>0.19230769230769232</v>
      </c>
      <c r="AE15" s="256">
        <f t="shared" si="4"/>
        <v>0.4</v>
      </c>
      <c r="AF15" s="256">
        <f t="shared" si="5"/>
        <v>0.57894736842105265</v>
      </c>
      <c r="AG15" s="256">
        <f t="shared" si="6"/>
        <v>0.6071428571428571</v>
      </c>
      <c r="AH15" s="256">
        <f t="shared" si="7"/>
        <v>0.75</v>
      </c>
      <c r="AI15" s="257">
        <f t="shared" si="8"/>
        <v>0.88</v>
      </c>
      <c r="AJ15" s="258">
        <f t="shared" si="9"/>
        <v>3.702353961827646</v>
      </c>
    </row>
    <row r="16" spans="1:36" s="233" customFormat="1" ht="14.65" customHeight="1" x14ac:dyDescent="0.2">
      <c r="A16" s="248">
        <v>11</v>
      </c>
      <c r="B16" s="144" t="s">
        <v>94</v>
      </c>
      <c r="C16" s="145" t="s">
        <v>60</v>
      </c>
      <c r="D16" s="146" t="s">
        <v>56</v>
      </c>
      <c r="E16" s="147">
        <v>11620</v>
      </c>
      <c r="F16" s="144" t="s">
        <v>95</v>
      </c>
      <c r="G16" s="164" t="s">
        <v>96</v>
      </c>
      <c r="H16" s="251" t="s">
        <v>158</v>
      </c>
      <c r="I16" s="252">
        <f>IF(VLOOKUP($B16,'[1]0905'!$B$6:$N$50, 8, FALSE)="Ja",VLOOKUP($B16,'[1]0905'!$B$6:$N$50, 13, FALSE),1.5)</f>
        <v>1.5</v>
      </c>
      <c r="J16" s="252">
        <f>IF(VLOOKUP($B16,'[1]1505'!$B$6:$N$28, 8, FALSE)="Ja",VLOOKUP($B16,'[1]1505'!$B$6:$N$28, 13, FALSE),1.5)</f>
        <v>0.75</v>
      </c>
      <c r="K16" s="252">
        <f>IF(VLOOKUP($B16,'[1]2305'!$B$6:$N$50, 8, FALSE)="Ja",VLOOKUP($B16,'[1]2305'!$B$6:$N$50, 13, FALSE),1.5)</f>
        <v>0.62068965517241381</v>
      </c>
      <c r="L16" s="252">
        <f>IF(VLOOKUP($B16,'[1]3005'!$B$6:$N$50, 8, FALSE)="Ja",VLOOKUP($B16,'[1]3005'!$B$6:$N$50, 13, FALSE),1.5)</f>
        <v>0.95833333333333337</v>
      </c>
      <c r="M16" s="252">
        <f>IF(VLOOKUP($B16,'[1]0606'!$B$6:$N$49, 8, FALSE)="Ja",VLOOKUP($B16,'[1]0606'!$B$6:$N$49, 13, FALSE),1.5)</f>
        <v>0.21428571428571427</v>
      </c>
      <c r="N16" s="252">
        <f>IF(VLOOKUP($B16,'[1]1306'!$B$6:$N$49, 8, FALSE)="Ja",VLOOKUP($B16,'[1]1306'!$B$6:$N$49, 13, FALSE),1.5)</f>
        <v>0.5714285714285714</v>
      </c>
      <c r="O16" s="252">
        <f>IF(VLOOKUP($B16,'[1]2006'!$B$6:$N$49, 8, FALSE)="Ja",VLOOKUP($B16,'[1]2006'!$B$6:$N$49, 13, FALSE),1.5)</f>
        <v>0.85</v>
      </c>
      <c r="P16" s="255">
        <v>0.62</v>
      </c>
      <c r="Q16" s="254"/>
      <c r="R16" s="252">
        <f>IF(VLOOKUP($B16,'[1]0808'!$B$6:$N$49, 8, FALSE)="Ja",VLOOKUP($B16,'[1]0808'!$B$6:$N$49, 13, FALSE),1.5)</f>
        <v>1.5</v>
      </c>
      <c r="S16" s="252">
        <f>IF(VLOOKUP($B16,'[1]1508'!$B$6:$N$49, 8, FALSE)="Ja",VLOOKUP($B16,'[1]1508'!$B$6:$N$49, 13, FALSE),1.5)</f>
        <v>0.22222222222222221</v>
      </c>
      <c r="T16" s="252">
        <f>IF(VLOOKUP($B16,'[1]2208'!$B$6:$N$49, 8, FALSE)="Ja",VLOOKUP($B16,'[1]2208'!$B$6:$N$49, 13, FALSE),1.5)</f>
        <v>0.4</v>
      </c>
      <c r="U16" s="252">
        <f>IF(VLOOKUP($B16,'[1]2908'!$B$6:$N$49, 8, FALSE)="Ja",VLOOKUP($B16,'[1]2908'!$B$6:$N$49, 13, FALSE),1.5)</f>
        <v>1.5</v>
      </c>
      <c r="V16" s="252">
        <f>IF(VLOOKUP($B16,'[1]0509'!$B$6:$N$49, 8, FALSE)="Ja",VLOOKUP($B16,'[1]0509'!$B$6:$N$49, 13, FALSE),1.5)</f>
        <v>0.48148148148148145</v>
      </c>
      <c r="W16" s="252">
        <f>IF(VLOOKUP($B16,'[1]1209'!$B$6:$N$49, 8, FALSE)="Ja",VLOOKUP($B16,'[1]1209'!$B$6:$N$49, 13, FALSE),1.5)</f>
        <v>0.76923076923076927</v>
      </c>
      <c r="X16" s="252">
        <f>IF(VLOOKUP($B16,'[1]1909'!$B$6:$N$49, 8, FALSE)="Ja",VLOOKUP($B16,'[1]1909'!$B$6:$N$49, 13, FALSE),1.5)</f>
        <v>1.5</v>
      </c>
      <c r="Y16" s="252">
        <f>IF(VLOOKUP($B16,'[1]2609'!$B$6:$N$49, 8, FALSE)="Ja",VLOOKUP($B16,'[1]2609'!$B$6:$N$49, 13, FALSE),1.5)</f>
        <v>1.5</v>
      </c>
      <c r="Z16" s="256">
        <f t="shared" si="0"/>
        <v>13.957671747154505</v>
      </c>
      <c r="AB16" s="256">
        <f t="shared" si="1"/>
        <v>0.21428571428571427</v>
      </c>
      <c r="AC16" s="256">
        <f t="shared" si="2"/>
        <v>0.22222222222222221</v>
      </c>
      <c r="AD16" s="256">
        <f t="shared" si="3"/>
        <v>0.4</v>
      </c>
      <c r="AE16" s="256">
        <f t="shared" si="4"/>
        <v>0.48148148148148145</v>
      </c>
      <c r="AF16" s="256">
        <f t="shared" si="5"/>
        <v>0.5714285714285714</v>
      </c>
      <c r="AG16" s="256">
        <f t="shared" si="6"/>
        <v>0.62</v>
      </c>
      <c r="AH16" s="256">
        <f t="shared" si="7"/>
        <v>0.62068965517241381</v>
      </c>
      <c r="AI16" s="257">
        <f t="shared" si="8"/>
        <v>0.75</v>
      </c>
      <c r="AJ16" s="258">
        <f t="shared" si="9"/>
        <v>3.880107644590403</v>
      </c>
    </row>
    <row r="17" spans="1:36" s="233" customFormat="1" ht="14.65" customHeight="1" x14ac:dyDescent="0.2">
      <c r="A17" s="248">
        <v>12</v>
      </c>
      <c r="B17" s="280" t="s">
        <v>100</v>
      </c>
      <c r="C17" s="268" t="s">
        <v>60</v>
      </c>
      <c r="D17" s="269" t="s">
        <v>56</v>
      </c>
      <c r="E17" s="281">
        <v>175</v>
      </c>
      <c r="F17" s="280" t="s">
        <v>98</v>
      </c>
      <c r="G17" s="273" t="s">
        <v>101</v>
      </c>
      <c r="H17" s="251" t="s">
        <v>158</v>
      </c>
      <c r="I17" s="252">
        <f>IF(VLOOKUP($B17,'[1]0905'!$B$6:$N$50, 8, FALSE)="Ja",VLOOKUP($B17,'[1]0905'!$B$6:$N$50, 13, FALSE),1.5)</f>
        <v>0.80952380952380953</v>
      </c>
      <c r="J17" s="252">
        <f>IF(VLOOKUP($B17,'[1]1505'!$B$6:$N$28, 8, FALSE)="Ja",VLOOKUP($B17,'[1]1505'!$B$6:$N$28, 13, FALSE),1.5)</f>
        <v>0.55000000000000004</v>
      </c>
      <c r="K17" s="252">
        <f>IF(VLOOKUP($B17,'[1]2305'!$B$6:$N$50, 8, FALSE)="Ja",VLOOKUP($B17,'[1]2305'!$B$6:$N$50, 13, FALSE),1.5)</f>
        <v>0.48275862068965519</v>
      </c>
      <c r="L17" s="252">
        <f>IF(VLOOKUP($B17,'[1]3005'!$B$6:$N$50, 8, FALSE)="Ja",VLOOKUP($B17,'[1]3005'!$B$6:$N$50, 13, FALSE),1.5)</f>
        <v>1.5</v>
      </c>
      <c r="M17" s="252">
        <f>IF(VLOOKUP($B17,'[1]0606'!$B$6:$N$49, 8, FALSE)="Ja",VLOOKUP($B17,'[1]0606'!$B$6:$N$49, 13, FALSE),1.5)</f>
        <v>0.7857142857142857</v>
      </c>
      <c r="N17" s="252">
        <v>1.5</v>
      </c>
      <c r="O17" s="252">
        <f>IF(VLOOKUP($B17,'[1]2006'!$B$6:$N$49, 8, FALSE)="Ja",VLOOKUP($B17,'[1]2006'!$B$6:$N$49, 13, FALSE),1.5)</f>
        <v>0.9</v>
      </c>
      <c r="P17" s="252">
        <f>IF(VLOOKUP($B17,'[1]2706'!$B$6:$N$49, 8, FALSE)="Ja",VLOOKUP($B17,'[1]2706'!$B$6:$N$49, 13, FALSE),1.5)</f>
        <v>1.5</v>
      </c>
      <c r="Q17" s="254"/>
      <c r="R17" s="252">
        <f>IF(VLOOKUP($B17,'[1]0808'!$B$6:$N$49, 8, FALSE)="Ja",VLOOKUP($B17,'[1]0808'!$B$6:$N$49, 13, FALSE),1.5)</f>
        <v>0.55555555555555558</v>
      </c>
      <c r="S17" s="252">
        <f>IF(VLOOKUP($B17,'[1]1508'!$B$6:$N$49, 8, FALSE)="Ja",VLOOKUP($B17,'[1]1508'!$B$6:$N$49, 13, FALSE),1.5)</f>
        <v>0.1111111111111111</v>
      </c>
      <c r="T17" s="252">
        <f>IF(VLOOKUP($B17,'[1]2208'!$B$6:$N$49, 8, FALSE)="Ja",VLOOKUP($B17,'[1]2208'!$B$6:$N$49, 13, FALSE),1.5)</f>
        <v>0.6</v>
      </c>
      <c r="U17" s="252">
        <f>IF(VLOOKUP($B17,'[1]2908'!$B$6:$N$49, 8, FALSE)="Ja",VLOOKUP($B17,'[1]2908'!$B$6:$N$49, 13, FALSE),1.5)</f>
        <v>0.625</v>
      </c>
      <c r="V17" s="252">
        <f>IF(VLOOKUP($B17,'[1]0509'!$B$6:$N$49, 8, FALSE)="Ja",VLOOKUP($B17,'[1]0509'!$B$6:$N$49, 13, FALSE),1.5)</f>
        <v>0.66666666666666663</v>
      </c>
      <c r="W17" s="252">
        <f>IF(VLOOKUP($B17,'[1]1209'!$B$6:$N$49, 8, FALSE)="Ja",VLOOKUP($B17,'[1]1209'!$B$6:$N$49, 13, FALSE),1.5)</f>
        <v>0.5</v>
      </c>
      <c r="X17" s="252">
        <v>1.5</v>
      </c>
      <c r="Y17" s="252">
        <f>IF(VLOOKUP($B17,'[1]2609'!$B$6:$N$49, 8, FALSE)="Ja",VLOOKUP($B17,'[1]2609'!$B$6:$N$49, 13, FALSE),1.5)</f>
        <v>1.5</v>
      </c>
      <c r="Z17" s="256">
        <f t="shared" si="0"/>
        <v>14.086330049261083</v>
      </c>
      <c r="AB17" s="256">
        <f t="shared" si="1"/>
        <v>0.1111111111111111</v>
      </c>
      <c r="AC17" s="256">
        <f t="shared" si="2"/>
        <v>0.48275862068965519</v>
      </c>
      <c r="AD17" s="256">
        <f t="shared" si="3"/>
        <v>0.5</v>
      </c>
      <c r="AE17" s="256">
        <f t="shared" si="4"/>
        <v>0.55000000000000004</v>
      </c>
      <c r="AF17" s="256">
        <f t="shared" si="5"/>
        <v>0.55555555555555558</v>
      </c>
      <c r="AG17" s="256">
        <f t="shared" si="6"/>
        <v>0.6</v>
      </c>
      <c r="AH17" s="256">
        <f t="shared" si="7"/>
        <v>0.625</v>
      </c>
      <c r="AI17" s="257">
        <f t="shared" si="8"/>
        <v>0.66666666666666663</v>
      </c>
      <c r="AJ17" s="258">
        <f t="shared" si="9"/>
        <v>4.0910919540229891</v>
      </c>
    </row>
    <row r="18" spans="1:36" s="233" customFormat="1" ht="14.65" customHeight="1" x14ac:dyDescent="0.2">
      <c r="A18" s="248">
        <v>13</v>
      </c>
      <c r="B18" s="280" t="s">
        <v>59</v>
      </c>
      <c r="C18" s="268" t="s">
        <v>60</v>
      </c>
      <c r="D18" s="269" t="s">
        <v>56</v>
      </c>
      <c r="E18" s="281">
        <v>70</v>
      </c>
      <c r="F18" s="280" t="s">
        <v>61</v>
      </c>
      <c r="G18" s="273" t="s">
        <v>62</v>
      </c>
      <c r="H18" s="251" t="s">
        <v>157</v>
      </c>
      <c r="I18" s="252">
        <f>IF(VLOOKUP($B18,'[1]0905'!$B$6:$N$50, 8, FALSE)="Ja",VLOOKUP($B18,'[1]0905'!$B$6:$N$50, 13, FALSE),1.5)</f>
        <v>1.5</v>
      </c>
      <c r="J18" s="252">
        <f>IF(VLOOKUP($B18,'[1]1505'!$B$6:$N$28, 8, FALSE)="Ja",VLOOKUP($B18,'[1]1505'!$B$6:$N$28, 13, FALSE),1.5)</f>
        <v>1.5</v>
      </c>
      <c r="K18" s="252">
        <f>IF(VLOOKUP($B18,'[1]2305'!$B$6:$N$50, 8, FALSE)="Ja",VLOOKUP($B18,'[1]2305'!$B$6:$N$50, 13, FALSE),1.5)</f>
        <v>1.5</v>
      </c>
      <c r="L18" s="252">
        <f>IF(VLOOKUP($B18,'[1]3005'!$B$6:$N$50, 8, FALSE)="Ja",VLOOKUP($B18,'[1]3005'!$B$6:$N$50, 13, FALSE),1.5)</f>
        <v>1.5</v>
      </c>
      <c r="M18" s="252">
        <f>IF(VLOOKUP($B18,'[1]0606'!$B$6:$N$49, 8, FALSE)="Ja",VLOOKUP($B18,'[1]0606'!$B$6:$N$49, 13, FALSE),1.5)</f>
        <v>1</v>
      </c>
      <c r="N18" s="252">
        <f>IF(VLOOKUP($B18,'[1]1306'!$B$6:$N$49, 8, FALSE)="Ja",VLOOKUP($B18,'[1]1306'!$B$6:$N$49, 13, FALSE),1.5)</f>
        <v>1.5</v>
      </c>
      <c r="O18" s="252">
        <f>IF(VLOOKUP($B18,'[1]2006'!$B$6:$N$49, 8, FALSE)="Ja",VLOOKUP($B18,'[1]2006'!$B$6:$N$49, 13, FALSE),1.5)</f>
        <v>1.5</v>
      </c>
      <c r="P18" s="252">
        <f>IF(VLOOKUP($B18,'[1]2706'!$B$6:$N$49, 8, FALSE)="Ja",VLOOKUP($B18,'[1]2706'!$B$6:$N$49, 13, FALSE),1.5)</f>
        <v>5.2631578947368418E-2</v>
      </c>
      <c r="Q18" s="254"/>
      <c r="R18" s="252">
        <f>IF(VLOOKUP($B18,'[1]0808'!$B$6:$N$49, 8, FALSE)="Ja",VLOOKUP($B18,'[1]0808'!$B$6:$N$49, 13, FALSE),1.5)</f>
        <v>1.5</v>
      </c>
      <c r="S18" s="252">
        <f>IF(VLOOKUP($B18,'[1]1508'!$B$6:$N$49, 8, FALSE)="Ja",VLOOKUP($B18,'[1]1508'!$B$6:$N$49, 13, FALSE),1.5)</f>
        <v>1.5</v>
      </c>
      <c r="T18" s="252">
        <v>1.5</v>
      </c>
      <c r="U18" s="252">
        <v>1.5</v>
      </c>
      <c r="V18" s="252">
        <f>IF(VLOOKUP($B18,'[1]0509'!$B$6:$N$49, 8, FALSE)="Ja",VLOOKUP($B18,'[1]0509'!$B$6:$N$49, 13, FALSE),1.5)</f>
        <v>0.1111111111111111</v>
      </c>
      <c r="W18" s="252">
        <f>IF(VLOOKUP($B18,'[1]1209'!$B$6:$N$49, 8, FALSE)="Ja",VLOOKUP($B18,'[1]1209'!$B$6:$N$49, 13, FALSE),1.5)</f>
        <v>0.11538461538461539</v>
      </c>
      <c r="X18" s="255">
        <v>0.66</v>
      </c>
      <c r="Y18" s="252">
        <f>IF(VLOOKUP($B18,'[1]2609'!$B$6:$N$49, 8, FALSE)="Ja",VLOOKUP($B18,'[1]2609'!$B$6:$N$49, 13, FALSE),1.5)</f>
        <v>7.6923076923076927E-2</v>
      </c>
      <c r="Z18" s="256">
        <f t="shared" si="0"/>
        <v>17.016050382366174</v>
      </c>
      <c r="AB18" s="256">
        <f t="shared" si="1"/>
        <v>5.2631578947368418E-2</v>
      </c>
      <c r="AC18" s="256">
        <f t="shared" si="2"/>
        <v>7.6923076923076927E-2</v>
      </c>
      <c r="AD18" s="256">
        <f t="shared" si="3"/>
        <v>0.1111111111111111</v>
      </c>
      <c r="AE18" s="256">
        <f t="shared" si="4"/>
        <v>0.11538461538461539</v>
      </c>
      <c r="AF18" s="256">
        <f t="shared" si="5"/>
        <v>0.66</v>
      </c>
      <c r="AG18" s="256">
        <f t="shared" si="6"/>
        <v>1</v>
      </c>
      <c r="AH18" s="256">
        <f t="shared" si="7"/>
        <v>1.5</v>
      </c>
      <c r="AI18" s="257">
        <f t="shared" si="8"/>
        <v>1.5</v>
      </c>
      <c r="AJ18" s="258">
        <f t="shared" si="9"/>
        <v>5.0160503823661724</v>
      </c>
    </row>
    <row r="19" spans="1:36" s="233" customFormat="1" ht="14.65" customHeight="1" x14ac:dyDescent="0.2">
      <c r="A19" s="248">
        <v>14</v>
      </c>
      <c r="B19" s="81" t="s">
        <v>164</v>
      </c>
      <c r="C19" s="82" t="s">
        <v>165</v>
      </c>
      <c r="D19" s="83" t="s">
        <v>56</v>
      </c>
      <c r="E19" s="84">
        <v>123</v>
      </c>
      <c r="F19" s="81" t="s">
        <v>61</v>
      </c>
      <c r="G19" s="85" t="s">
        <v>166</v>
      </c>
      <c r="H19" s="251" t="s">
        <v>157</v>
      </c>
      <c r="I19" s="252">
        <v>1.5</v>
      </c>
      <c r="J19" s="252">
        <f>IF(VLOOKUP($B19,'[1]1505'!$B$6:$N$28, 8, FALSE)="Ja",VLOOKUP($B19,'[1]1505'!$B$6:$N$28, 13, FALSE),1.5)</f>
        <v>0.85</v>
      </c>
      <c r="K19" s="252">
        <f>IF(VLOOKUP($B19,'[1]2305'!$B$6:$N$50, 8, FALSE)="Ja",VLOOKUP($B19,'[1]2305'!$B$6:$N$50, 13, FALSE),1.5)</f>
        <v>1.5</v>
      </c>
      <c r="L19" s="252">
        <v>1.5</v>
      </c>
      <c r="M19" s="252">
        <v>1.5</v>
      </c>
      <c r="N19" s="252">
        <v>1.5</v>
      </c>
      <c r="O19" s="252">
        <f>IF(VLOOKUP($B19,'[1]2006'!$B$6:$N$49, 8, FALSE)="Ja",VLOOKUP($B19,'[1]2006'!$B$6:$N$49, 13, FALSE),1.5)</f>
        <v>0.1</v>
      </c>
      <c r="P19" s="252">
        <f>IF(VLOOKUP($B19,'[1]2706'!$B$6:$N$49, 8, FALSE)="Ja",VLOOKUP($B19,'[1]2706'!$B$6:$N$49, 13, FALSE),1.5)</f>
        <v>0.10526315789473684</v>
      </c>
      <c r="Q19" s="254"/>
      <c r="R19" s="252">
        <v>1.5</v>
      </c>
      <c r="S19" s="252">
        <v>1.5</v>
      </c>
      <c r="T19" s="252">
        <f>IF(VLOOKUP($B19,'[1]2208'!$B$6:$N$49, 8, FALSE)="Ja",VLOOKUP($B19,'[1]2208'!$B$6:$N$49, 13, FALSE),1.5)</f>
        <v>0.36</v>
      </c>
      <c r="U19" s="252">
        <f>IF(VLOOKUP($B19,'[1]2908'!$B$6:$N$49, 8, FALSE)="Ja",VLOOKUP($B19,'[1]2908'!$B$6:$N$49, 13, FALSE),1.5)</f>
        <v>0.58333333333333337</v>
      </c>
      <c r="V19" s="255">
        <v>0.93</v>
      </c>
      <c r="W19" s="252">
        <f>IF(VLOOKUP($B19,'[1]1209'!$B$6:$N$49, 8, FALSE)="Ja",VLOOKUP($B19,'[1]1209'!$B$6:$N$49, 13, FALSE),1.5)</f>
        <v>0.73076923076923073</v>
      </c>
      <c r="X19" s="252">
        <v>1.5</v>
      </c>
      <c r="Y19" s="252">
        <v>1.5</v>
      </c>
      <c r="Z19" s="256">
        <f t="shared" si="0"/>
        <v>17.159365721997297</v>
      </c>
      <c r="AB19" s="256">
        <f t="shared" si="1"/>
        <v>0.1</v>
      </c>
      <c r="AC19" s="256">
        <f t="shared" si="2"/>
        <v>0.10526315789473684</v>
      </c>
      <c r="AD19" s="256">
        <f t="shared" si="3"/>
        <v>0.36</v>
      </c>
      <c r="AE19" s="256">
        <f t="shared" si="4"/>
        <v>0.58333333333333337</v>
      </c>
      <c r="AF19" s="256">
        <f t="shared" si="5"/>
        <v>0.73076923076923073</v>
      </c>
      <c r="AG19" s="256">
        <f t="shared" si="6"/>
        <v>0.85</v>
      </c>
      <c r="AH19" s="256">
        <f t="shared" si="7"/>
        <v>0.93</v>
      </c>
      <c r="AI19" s="257">
        <f t="shared" si="8"/>
        <v>1.5</v>
      </c>
      <c r="AJ19" s="258">
        <f t="shared" si="9"/>
        <v>5.1593657219973013</v>
      </c>
    </row>
    <row r="20" spans="1:36" s="233" customFormat="1" ht="14.65" customHeight="1" x14ac:dyDescent="0.2">
      <c r="A20" s="248">
        <v>15</v>
      </c>
      <c r="B20" s="81" t="s">
        <v>117</v>
      </c>
      <c r="C20" s="82" t="s">
        <v>67</v>
      </c>
      <c r="D20" s="83" t="s">
        <v>56</v>
      </c>
      <c r="E20" s="84">
        <v>11733</v>
      </c>
      <c r="F20" s="81" t="s">
        <v>118</v>
      </c>
      <c r="G20" s="85" t="s">
        <v>119</v>
      </c>
      <c r="H20" s="251" t="s">
        <v>158</v>
      </c>
      <c r="I20" s="252">
        <f>IF(VLOOKUP($B20,'[1]0905'!$B$6:$N$50, 8, FALSE)="Ja",VLOOKUP($B20,'[1]0905'!$B$6:$N$50, 13, FALSE),1.5)</f>
        <v>1.5</v>
      </c>
      <c r="J20" s="252">
        <f>IF(VLOOKUP($B20,'[1]1505'!$B$6:$N$28, 8, FALSE)="Ja",VLOOKUP($B20,'[1]1505'!$B$6:$N$28, 13, FALSE),1.5)</f>
        <v>1.5</v>
      </c>
      <c r="K20" s="252">
        <f>IF(VLOOKUP($B20,'[1]2305'!$B$6:$N$50, 8, FALSE)="Ja",VLOOKUP($B20,'[1]2305'!$B$6:$N$50, 13, FALSE),1.5)</f>
        <v>0.31034482758620691</v>
      </c>
      <c r="L20" s="252">
        <f>IF(VLOOKUP($B20,'[1]3005'!$B$6:$N$50, 8, FALSE)="Ja",VLOOKUP($B20,'[1]3005'!$B$6:$N$50, 13, FALSE),1.5)</f>
        <v>1.5</v>
      </c>
      <c r="M20" s="252">
        <f>IF(VLOOKUP($B20,'[1]0606'!$B$6:$N$49, 8, FALSE)="Ja",VLOOKUP($B20,'[1]0606'!$B$6:$N$49, 13, FALSE),1.5)</f>
        <v>0.5357142857142857</v>
      </c>
      <c r="N20" s="252">
        <f>IF(VLOOKUP($B20,'[1]1306'!$B$6:$N$49, 8, FALSE)="Ja",VLOOKUP($B20,'[1]1306'!$B$6:$N$49, 13, FALSE),1.5)</f>
        <v>0.7142857142857143</v>
      </c>
      <c r="O20" s="252">
        <f>IF(VLOOKUP($B20,'[1]2006'!$B$6:$N$49, 8, FALSE)="Ja",VLOOKUP($B20,'[1]2006'!$B$6:$N$49, 13, FALSE),1.5)</f>
        <v>0.15</v>
      </c>
      <c r="P20" s="252">
        <v>1.5</v>
      </c>
      <c r="Q20" s="254"/>
      <c r="R20" s="252">
        <v>1.5</v>
      </c>
      <c r="S20" s="252">
        <f>IF(VLOOKUP($B20,'[1]1508'!$B$6:$N$49, 8, FALSE)="Ja",VLOOKUP($B20,'[1]1508'!$B$6:$N$49, 13, FALSE),1.5)</f>
        <v>1</v>
      </c>
      <c r="T20" s="255">
        <v>1</v>
      </c>
      <c r="U20" s="252">
        <f>IF(VLOOKUP($B20,'[1]2908'!$B$6:$N$49, 8, FALSE)="Ja",VLOOKUP($B20,'[1]2908'!$B$6:$N$49, 13, FALSE),1.5)</f>
        <v>1.5</v>
      </c>
      <c r="V20" s="252">
        <v>1.5</v>
      </c>
      <c r="W20" s="252">
        <f>IF(VLOOKUP($B20,'[1]1209'!$B$6:$N$49, 8, FALSE)="Ja",VLOOKUP($B20,'[1]1209'!$B$6:$N$49, 13, FALSE),1.5)</f>
        <v>1.5</v>
      </c>
      <c r="X20" s="252">
        <f>IF(VLOOKUP($B20,'[1]1909'!$B$6:$N$49, 8, FALSE)="Ja",VLOOKUP($B20,'[1]1909'!$B$6:$N$49, 13, FALSE),1.5)</f>
        <v>0.77272727272727271</v>
      </c>
      <c r="Y20" s="252">
        <f>IF(VLOOKUP($B20,'[1]2609'!$B$6:$N$49, 8, FALSE)="Ja",VLOOKUP($B20,'[1]2609'!$B$6:$N$49, 13, FALSE),1.5)</f>
        <v>0.80769230769230771</v>
      </c>
      <c r="Z20" s="256">
        <f t="shared" si="0"/>
        <v>17.290764408005785</v>
      </c>
      <c r="AB20" s="256">
        <f t="shared" si="1"/>
        <v>0.15</v>
      </c>
      <c r="AC20" s="256">
        <f t="shared" si="2"/>
        <v>0.31034482758620691</v>
      </c>
      <c r="AD20" s="256">
        <f t="shared" si="3"/>
        <v>0.5357142857142857</v>
      </c>
      <c r="AE20" s="256">
        <f t="shared" si="4"/>
        <v>0.7142857142857143</v>
      </c>
      <c r="AF20" s="256">
        <f t="shared" si="5"/>
        <v>0.77272727272727271</v>
      </c>
      <c r="AG20" s="256">
        <f t="shared" si="6"/>
        <v>0.80769230769230771</v>
      </c>
      <c r="AH20" s="256">
        <f t="shared" si="7"/>
        <v>1</v>
      </c>
      <c r="AI20" s="257">
        <f t="shared" si="8"/>
        <v>1</v>
      </c>
      <c r="AJ20" s="258">
        <f t="shared" si="9"/>
        <v>5.2907644080057867</v>
      </c>
    </row>
    <row r="21" spans="1:36" s="233" customFormat="1" ht="14.65" customHeight="1" x14ac:dyDescent="0.2">
      <c r="A21" s="248">
        <v>16</v>
      </c>
      <c r="B21" s="81" t="s">
        <v>167</v>
      </c>
      <c r="C21" s="82" t="s">
        <v>67</v>
      </c>
      <c r="D21" s="83" t="s">
        <v>56</v>
      </c>
      <c r="E21" s="84">
        <v>13724</v>
      </c>
      <c r="F21" s="131" t="s">
        <v>168</v>
      </c>
      <c r="G21" s="189" t="s">
        <v>169</v>
      </c>
      <c r="H21" s="251" t="s">
        <v>157</v>
      </c>
      <c r="I21" s="252">
        <f>IF(VLOOKUP($B21,'[1]0905'!$B$6:$N$50, 8, FALSE)="Ja",VLOOKUP($B21,'[1]0905'!$B$6:$N$50, 13, FALSE),1.5)</f>
        <v>0.76190476190476186</v>
      </c>
      <c r="J21" s="252">
        <v>1.5</v>
      </c>
      <c r="K21" s="252">
        <f>IF(VLOOKUP($B21,'[1]2305'!$B$6:$N$50, 8, FALSE)="Ja",VLOOKUP($B21,'[1]2305'!$B$6:$N$50, 13, FALSE),1.5)</f>
        <v>0.86206896551724133</v>
      </c>
      <c r="L21" s="252">
        <f>IF(VLOOKUP($B21,'[1]3005'!$B$6:$N$50, 8, FALSE)="Ja",VLOOKUP($B21,'[1]3005'!$B$6:$N$50, 13, FALSE),1.5)</f>
        <v>0.83333333333333337</v>
      </c>
      <c r="M21" s="252">
        <f>IF(VLOOKUP($B21,'[1]0606'!$B$6:$N$49, 8, FALSE)="Ja",VLOOKUP($B21,'[1]0606'!$B$6:$N$49, 13, FALSE),1.5)</f>
        <v>0.6428571428571429</v>
      </c>
      <c r="N21" s="252">
        <f>IF(VLOOKUP($B21,'[1]1306'!$B$6:$N$49, 8, FALSE)="Ja",VLOOKUP($B21,'[1]1306'!$B$6:$N$49, 13, FALSE),1.5)</f>
        <v>0.8928571428571429</v>
      </c>
      <c r="O21" s="252">
        <v>1.5</v>
      </c>
      <c r="P21" s="252">
        <f>IF(VLOOKUP($B21,'[1]2706'!$B$6:$N$49, 8, FALSE)="Ja",VLOOKUP($B21,'[1]2706'!$B$6:$N$49, 13, FALSE),1.5)</f>
        <v>0.78947368421052633</v>
      </c>
      <c r="Q21" s="254"/>
      <c r="R21" s="252">
        <v>1.5</v>
      </c>
      <c r="S21" s="252">
        <v>1.5</v>
      </c>
      <c r="T21" s="252">
        <f>IF(VLOOKUP($B21,'[1]2208'!$B$6:$N$49, 8, FALSE)="Ja",VLOOKUP($B21,'[1]2208'!$B$6:$N$49, 13, FALSE),1.5)</f>
        <v>0.64</v>
      </c>
      <c r="U21" s="252">
        <f>IF(VLOOKUP($B21,'[1]2908'!$B$6:$N$49, 8, FALSE)="Ja",VLOOKUP($B21,'[1]2908'!$B$6:$N$49, 13, FALSE),1.5)</f>
        <v>0.91666666666666663</v>
      </c>
      <c r="V21" s="252">
        <f>IF(VLOOKUP($B21,'[1]0509'!$B$6:$N$49, 8, FALSE)="Ja",VLOOKUP($B21,'[1]0509'!$B$6:$N$49, 13, FALSE),1.5)</f>
        <v>0.7407407407407407</v>
      </c>
      <c r="W21" s="252">
        <f>IF(VLOOKUP($B21,'[1]1209'!$B$6:$N$49, 8, FALSE)="Ja",VLOOKUP($B21,'[1]1209'!$B$6:$N$49, 13, FALSE),1.5)</f>
        <v>0.61538461538461542</v>
      </c>
      <c r="X21" s="252">
        <f>IF(VLOOKUP($B21,'[1]1909'!$B$6:$N$49, 8, FALSE)="Ja",VLOOKUP($B21,'[1]1909'!$B$6:$N$49, 13, FALSE),1.5)</f>
        <v>1.5</v>
      </c>
      <c r="Y21" s="255">
        <v>0.88</v>
      </c>
      <c r="Z21" s="256">
        <f t="shared" si="0"/>
        <v>16.07528705347217</v>
      </c>
      <c r="AB21" s="256">
        <f t="shared" si="1"/>
        <v>0.61538461538461542</v>
      </c>
      <c r="AC21" s="256">
        <f t="shared" si="2"/>
        <v>0.64</v>
      </c>
      <c r="AD21" s="256">
        <f t="shared" si="3"/>
        <v>0.6428571428571429</v>
      </c>
      <c r="AE21" s="256">
        <f t="shared" si="4"/>
        <v>0.7407407407407407</v>
      </c>
      <c r="AF21" s="256">
        <f t="shared" si="5"/>
        <v>0.76190476190476186</v>
      </c>
      <c r="AG21" s="256">
        <f t="shared" si="6"/>
        <v>0.78947368421052633</v>
      </c>
      <c r="AH21" s="256">
        <f t="shared" si="7"/>
        <v>0.83333333333333337</v>
      </c>
      <c r="AI21" s="257">
        <f t="shared" si="8"/>
        <v>0.86206896551724133</v>
      </c>
      <c r="AJ21" s="258">
        <f t="shared" si="9"/>
        <v>5.8857632439483618</v>
      </c>
    </row>
    <row r="22" spans="1:36" s="233" customFormat="1" ht="14.65" customHeight="1" x14ac:dyDescent="0.2">
      <c r="A22" s="248">
        <v>17</v>
      </c>
      <c r="B22" s="144" t="s">
        <v>162</v>
      </c>
      <c r="C22" s="145" t="s">
        <v>67</v>
      </c>
      <c r="D22" s="146" t="s">
        <v>56</v>
      </c>
      <c r="E22" s="147">
        <v>22</v>
      </c>
      <c r="F22" s="144" t="s">
        <v>74</v>
      </c>
      <c r="G22" s="164" t="s">
        <v>163</v>
      </c>
      <c r="H22" s="251" t="s">
        <v>157</v>
      </c>
      <c r="I22" s="252">
        <f>IF(VLOOKUP($B22,'[1]0905'!$B$6:$N$50, 8, FALSE)="Ja",VLOOKUP($B22,'[1]0905'!$B$6:$N$50, 13, FALSE),1.5)</f>
        <v>1.5</v>
      </c>
      <c r="J22" s="252">
        <f>IF(VLOOKUP($B22,'[1]1505'!$B$6:$N$28, 8, FALSE)="Ja",VLOOKUP($B22,'[1]1505'!$B$6:$N$28, 13, FALSE),1.5)</f>
        <v>1.5</v>
      </c>
      <c r="K22" s="252">
        <f>IF(VLOOKUP($B22,'[1]2305'!$B$6:$N$50, 8, FALSE)="Ja",VLOOKUP($B22,'[1]2305'!$B$6:$N$50, 13, FALSE),1.5)</f>
        <v>0.34482758620689657</v>
      </c>
      <c r="L22" s="252">
        <f>IF(VLOOKUP($B22,'[1]3005'!$B$6:$N$50, 8, FALSE)="Ja",VLOOKUP($B22,'[1]3005'!$B$6:$N$50, 13, FALSE),1.5)</f>
        <v>1.5</v>
      </c>
      <c r="M22" s="252">
        <f>IF(VLOOKUP($B22,'[1]0606'!$B$6:$N$49, 8, FALSE)="Ja",VLOOKUP($B22,'[1]0606'!$B$6:$N$49, 13, FALSE),1.5)</f>
        <v>0.25</v>
      </c>
      <c r="N22" s="252">
        <f>IF(VLOOKUP($B22,'[1]1306'!$B$6:$N$49, 8, FALSE)="Ja",VLOOKUP($B22,'[1]1306'!$B$6:$N$49, 13, FALSE),1.5)</f>
        <v>1.5</v>
      </c>
      <c r="O22" s="252">
        <f>IF(VLOOKUP($B22,'[1]2006'!$B$6:$N$49, 8, FALSE)="Ja",VLOOKUP($B22,'[1]2006'!$B$6:$N$49, 13, FALSE),1.5)</f>
        <v>0.55000000000000004</v>
      </c>
      <c r="P22" s="252">
        <v>1.5</v>
      </c>
      <c r="Q22" s="254"/>
      <c r="R22" s="252">
        <v>1.5</v>
      </c>
      <c r="S22" s="252">
        <f>IF(VLOOKUP($B22,'[1]1508'!$B$6:$N$49, 8, FALSE)="Ja",VLOOKUP($B22,'[1]1508'!$B$6:$N$49, 13, FALSE),1.5)</f>
        <v>1</v>
      </c>
      <c r="T22" s="252">
        <f>IF(VLOOKUP($B22,'[1]2208'!$B$6:$N$49, 8, FALSE)="Ja",VLOOKUP($B22,'[1]2208'!$B$6:$N$49, 13, FALSE),1.5)</f>
        <v>0.84</v>
      </c>
      <c r="U22" s="255">
        <v>1</v>
      </c>
      <c r="V22" s="252">
        <f>IF(VLOOKUP($B22,'[1]0509'!$B$6:$N$49, 8, FALSE)="Ja",VLOOKUP($B22,'[1]0509'!$B$6:$N$49, 13, FALSE),1.5)</f>
        <v>1.5</v>
      </c>
      <c r="W22" s="252">
        <f>IF(VLOOKUP($B22,'[1]1209'!$B$6:$N$49, 8, FALSE)="Ja",VLOOKUP($B22,'[1]1209'!$B$6:$N$49, 13, FALSE),1.5)</f>
        <v>0.53846153846153844</v>
      </c>
      <c r="X22" s="252">
        <f>IF(VLOOKUP($B22,'[1]1909'!$B$6:$N$49, 8, FALSE)="Ja",VLOOKUP($B22,'[1]1909'!$B$6:$N$49, 13, FALSE),1.5)</f>
        <v>1.5</v>
      </c>
      <c r="Y22" s="252">
        <v>1.5</v>
      </c>
      <c r="Z22" s="256">
        <f t="shared" si="0"/>
        <v>18.023289124668437</v>
      </c>
      <c r="AB22" s="256">
        <f t="shared" si="1"/>
        <v>0.25</v>
      </c>
      <c r="AC22" s="256">
        <f t="shared" si="2"/>
        <v>0.34482758620689657</v>
      </c>
      <c r="AD22" s="256">
        <f t="shared" si="3"/>
        <v>0.53846153846153844</v>
      </c>
      <c r="AE22" s="256">
        <f t="shared" si="4"/>
        <v>0.55000000000000004</v>
      </c>
      <c r="AF22" s="256">
        <f t="shared" si="5"/>
        <v>0.84</v>
      </c>
      <c r="AG22" s="256">
        <f t="shared" si="6"/>
        <v>1</v>
      </c>
      <c r="AH22" s="256">
        <f t="shared" si="7"/>
        <v>1</v>
      </c>
      <c r="AI22" s="257">
        <f t="shared" si="8"/>
        <v>1.5</v>
      </c>
      <c r="AJ22" s="258">
        <f t="shared" si="9"/>
        <v>6.0232891246684357</v>
      </c>
    </row>
    <row r="23" spans="1:36" s="233" customFormat="1" ht="14.65" customHeight="1" x14ac:dyDescent="0.2">
      <c r="A23" s="248">
        <v>18</v>
      </c>
      <c r="B23" s="81" t="s">
        <v>173</v>
      </c>
      <c r="C23" s="82" t="s">
        <v>67</v>
      </c>
      <c r="D23" s="83" t="s">
        <v>56</v>
      </c>
      <c r="E23" s="84">
        <v>13911</v>
      </c>
      <c r="F23" s="81" t="s">
        <v>174</v>
      </c>
      <c r="G23" s="85" t="s">
        <v>175</v>
      </c>
      <c r="H23" s="251" t="s">
        <v>158</v>
      </c>
      <c r="I23" s="252">
        <f>IF(VLOOKUP($B23,'[1]0905'!$B$6:$N$50, 8, FALSE)="Ja",VLOOKUP($B23,'[1]0905'!$B$6:$N$50, 13, FALSE),1.5)</f>
        <v>0.90476190476190477</v>
      </c>
      <c r="J23" s="252">
        <f>IF(VLOOKUP($B23,'[1]1505'!$B$6:$N$28, 8, FALSE)="Ja",VLOOKUP($B23,'[1]1505'!$B$6:$N$28, 13, FALSE),1.5)</f>
        <v>0.7</v>
      </c>
      <c r="K23" s="252">
        <f>IF(VLOOKUP($B23,'[1]2305'!$B$6:$N$50, 8, FALSE)="Ja",VLOOKUP($B23,'[1]2305'!$B$6:$N$50, 13, FALSE),1.5)</f>
        <v>0.72413793103448276</v>
      </c>
      <c r="L23" s="252">
        <f>IF(VLOOKUP($B23,'[1]3005'!$B$6:$N$50, 8, FALSE)="Ja",VLOOKUP($B23,'[1]3005'!$B$6:$N$50, 13, FALSE),1.5)</f>
        <v>0.5</v>
      </c>
      <c r="M23" s="252">
        <f>IF(VLOOKUP($B23,'[1]0606'!$B$6:$N$49, 8, FALSE)="Ja",VLOOKUP($B23,'[1]0606'!$B$6:$N$49, 13, FALSE),1.5)</f>
        <v>0.75</v>
      </c>
      <c r="N23" s="252">
        <f>IF(VLOOKUP($B23,'[1]1306'!$B$6:$N$49, 8, FALSE)="Ja",VLOOKUP($B23,'[1]1306'!$B$6:$N$49, 13, FALSE),1.5)</f>
        <v>0.8571428571428571</v>
      </c>
      <c r="O23" s="252">
        <f>IF(VLOOKUP($B23,'[1]2006'!$B$6:$N$49, 8, FALSE)="Ja",VLOOKUP($B23,'[1]2006'!$B$6:$N$49, 13, FALSE),1.5)</f>
        <v>1.5</v>
      </c>
      <c r="P23" s="252">
        <v>1.5</v>
      </c>
      <c r="Q23" s="254"/>
      <c r="R23" s="255">
        <v>1</v>
      </c>
      <c r="S23" s="252">
        <f>IF(VLOOKUP($B23,'[1]1508'!$B$6:$N$49, 8, FALSE)="Ja",VLOOKUP($B23,'[1]1508'!$B$6:$N$49, 13, FALSE),1.5)</f>
        <v>1</v>
      </c>
      <c r="T23" s="252">
        <f>IF(VLOOKUP($B23,'[1]2208'!$B$6:$N$49, 8, FALSE)="Ja",VLOOKUP($B23,'[1]2208'!$B$6:$N$49, 13, FALSE),1.5)</f>
        <v>0.92</v>
      </c>
      <c r="U23" s="252">
        <f>IF(VLOOKUP($B23,'[1]2908'!$B$6:$N$49, 8, FALSE)="Ja",VLOOKUP($B23,'[1]2908'!$B$6:$N$49, 13, FALSE),1.5)</f>
        <v>0.83333333333333337</v>
      </c>
      <c r="V23" s="252">
        <v>1.5</v>
      </c>
      <c r="W23" s="252">
        <v>1.5</v>
      </c>
      <c r="X23" s="252">
        <v>1.5</v>
      </c>
      <c r="Y23" s="252">
        <v>1.5</v>
      </c>
      <c r="Z23" s="256">
        <f t="shared" si="0"/>
        <v>17.189376026272576</v>
      </c>
      <c r="AB23" s="256">
        <f t="shared" si="1"/>
        <v>0.5</v>
      </c>
      <c r="AC23" s="256">
        <f t="shared" si="2"/>
        <v>0.7</v>
      </c>
      <c r="AD23" s="256">
        <f t="shared" si="3"/>
        <v>0.72413793103448276</v>
      </c>
      <c r="AE23" s="256">
        <f t="shared" si="4"/>
        <v>0.75</v>
      </c>
      <c r="AF23" s="256">
        <f t="shared" si="5"/>
        <v>0.83333333333333337</v>
      </c>
      <c r="AG23" s="256">
        <f t="shared" si="6"/>
        <v>0.8571428571428571</v>
      </c>
      <c r="AH23" s="256">
        <f t="shared" si="7"/>
        <v>0.90476190476190477</v>
      </c>
      <c r="AI23" s="257">
        <f t="shared" si="8"/>
        <v>0.92</v>
      </c>
      <c r="AJ23" s="258">
        <f t="shared" si="9"/>
        <v>6.1893760262725781</v>
      </c>
    </row>
    <row r="24" spans="1:36" s="233" customFormat="1" ht="14.65" customHeight="1" x14ac:dyDescent="0.2">
      <c r="A24" s="248">
        <v>19</v>
      </c>
      <c r="B24" s="81" t="s">
        <v>179</v>
      </c>
      <c r="C24" s="82" t="s">
        <v>67</v>
      </c>
      <c r="D24" s="83" t="s">
        <v>56</v>
      </c>
      <c r="E24" s="84">
        <v>16220</v>
      </c>
      <c r="F24" s="81" t="s">
        <v>180</v>
      </c>
      <c r="G24" s="85" t="s">
        <v>181</v>
      </c>
      <c r="H24" s="275" t="s">
        <v>158</v>
      </c>
      <c r="I24" s="252">
        <v>1.5</v>
      </c>
      <c r="J24" s="252">
        <v>1.5</v>
      </c>
      <c r="K24" s="252">
        <f>IF(VLOOKUP($B24,'[1]2305'!$B$6:$N$50, 8, FALSE)="Ja",VLOOKUP($B24,'[1]2305'!$B$6:$N$50, 13, FALSE),1.5)</f>
        <v>0.41379310344827586</v>
      </c>
      <c r="L24" s="252">
        <f>IF(VLOOKUP($B24,'[1]3005'!$B$6:$N$50, 8, FALSE)="Ja",VLOOKUP($B24,'[1]3005'!$B$6:$N$50, 13, FALSE),1.5)</f>
        <v>0.41666666666666669</v>
      </c>
      <c r="M24" s="252">
        <f>IF(VLOOKUP($B24,'[1]0606'!$B$6:$N$49, 8, FALSE)="Ja",VLOOKUP($B24,'[1]0606'!$B$6:$N$49, 13, FALSE),1.5)</f>
        <v>0.4642857142857143</v>
      </c>
      <c r="N24" s="252">
        <v>1.5</v>
      </c>
      <c r="O24" s="252">
        <v>1.5</v>
      </c>
      <c r="P24" s="252">
        <v>1.5</v>
      </c>
      <c r="Q24" s="254"/>
      <c r="R24" s="252">
        <v>1.5</v>
      </c>
      <c r="S24" s="252">
        <f>IF(VLOOKUP($B24,'[1]1508'!$B$6:$N$49, 8, FALSE)="Ja",VLOOKUP($B24,'[1]1508'!$B$6:$N$49, 13, FALSE),1.5)</f>
        <v>1</v>
      </c>
      <c r="T24" s="252">
        <f>IF(VLOOKUP($B24,'[1]2208'!$B$6:$N$49, 8, FALSE)="Ja",VLOOKUP($B24,'[1]2208'!$B$6:$N$49, 13, FALSE),1.5)</f>
        <v>0.28000000000000003</v>
      </c>
      <c r="U24" s="252">
        <f>IF(VLOOKUP($B24,'[1]2908'!$B$6:$N$49, 8, FALSE)="Ja",VLOOKUP($B24,'[1]2908'!$B$6:$N$49, 13, FALSE),1.5)</f>
        <v>0.75</v>
      </c>
      <c r="V24" s="252">
        <v>1.5</v>
      </c>
      <c r="W24" s="252">
        <v>1.5</v>
      </c>
      <c r="X24" s="252">
        <v>1.5</v>
      </c>
      <c r="Y24" s="252">
        <v>1.5</v>
      </c>
      <c r="Z24" s="256">
        <f t="shared" si="0"/>
        <v>18.324745484400658</v>
      </c>
      <c r="AB24" s="256">
        <f t="shared" si="1"/>
        <v>0.28000000000000003</v>
      </c>
      <c r="AC24" s="256">
        <f t="shared" si="2"/>
        <v>0.41379310344827586</v>
      </c>
      <c r="AD24" s="256">
        <f t="shared" si="3"/>
        <v>0.41666666666666669</v>
      </c>
      <c r="AE24" s="256">
        <f t="shared" si="4"/>
        <v>0.4642857142857143</v>
      </c>
      <c r="AF24" s="256">
        <f t="shared" si="5"/>
        <v>0.75</v>
      </c>
      <c r="AG24" s="256">
        <f t="shared" si="6"/>
        <v>1</v>
      </c>
      <c r="AH24" s="256">
        <f t="shared" si="7"/>
        <v>1.5</v>
      </c>
      <c r="AI24" s="257">
        <f t="shared" si="8"/>
        <v>1.5</v>
      </c>
      <c r="AJ24" s="258">
        <f t="shared" si="9"/>
        <v>6.3247454844006565</v>
      </c>
    </row>
    <row r="25" spans="1:36" ht="14.65" customHeight="1" x14ac:dyDescent="0.25">
      <c r="A25" s="248">
        <v>20</v>
      </c>
      <c r="B25" s="131" t="s">
        <v>88</v>
      </c>
      <c r="C25" s="132" t="s">
        <v>60</v>
      </c>
      <c r="D25" s="133" t="s">
        <v>56</v>
      </c>
      <c r="E25" s="132">
        <v>3567</v>
      </c>
      <c r="F25" s="134" t="s">
        <v>89</v>
      </c>
      <c r="G25" s="85" t="s">
        <v>90</v>
      </c>
      <c r="H25" s="251" t="s">
        <v>157</v>
      </c>
      <c r="I25" s="252">
        <v>1.5</v>
      </c>
      <c r="J25" s="252">
        <f>IF(VLOOKUP($B25,'[1]1505'!$B$6:$N$28, 8, FALSE)="Ja",VLOOKUP($B25,'[1]1505'!$B$6:$N$28, 13, FALSE),1.5)</f>
        <v>1.5</v>
      </c>
      <c r="K25" s="252">
        <f>IF(VLOOKUP($B25,'[1]2305'!$B$6:$N$50, 8, FALSE)="Ja",VLOOKUP($B25,'[1]2305'!$B$6:$N$50, 13, FALSE),1.5)</f>
        <v>0.93103448275862066</v>
      </c>
      <c r="L25" s="252">
        <f>IF(VLOOKUP($B25,'[1]3005'!$B$6:$N$50, 8, FALSE)="Ja",VLOOKUP($B25,'[1]3005'!$B$6:$N$50, 13, FALSE),1.5)</f>
        <v>1.5</v>
      </c>
      <c r="M25" s="252">
        <f>IF(VLOOKUP($B25,'[1]0606'!$B$6:$N$49, 8, FALSE)="Ja",VLOOKUP($B25,'[1]0606'!$B$6:$N$49, 13, FALSE),1.5)</f>
        <v>1.5</v>
      </c>
      <c r="N25" s="252">
        <f>IF(VLOOKUP($B25,'[1]1306'!$B$6:$N$49, 8, FALSE)="Ja",VLOOKUP($B25,'[1]1306'!$B$6:$N$49, 13, FALSE),1.5)</f>
        <v>1.5</v>
      </c>
      <c r="O25" s="252">
        <f>IF(VLOOKUP($B25,'[1]2006'!$B$6:$N$49, 8, FALSE)="Ja",VLOOKUP($B25,'[1]2006'!$B$6:$N$49, 13, FALSE),1.5)</f>
        <v>0.95</v>
      </c>
      <c r="P25" s="252">
        <f>IF(VLOOKUP($B25,'[1]2706'!$B$6:$N$49, 8, FALSE)="Ja",VLOOKUP($B25,'[1]2706'!$B$6:$N$49, 13, FALSE),1.5)</f>
        <v>0.89473684210526316</v>
      </c>
      <c r="Q25" s="254"/>
      <c r="R25" s="252">
        <f>IF(VLOOKUP($B25,'[1]0808'!$B$6:$N$49, 8, FALSE)="Ja",VLOOKUP($B25,'[1]0808'!$B$6:$N$49, 13, FALSE),1.5)</f>
        <v>1</v>
      </c>
      <c r="S25" s="252">
        <f>IF(VLOOKUP($B25,'[1]1508'!$B$6:$N$49, 8, FALSE)="Ja",VLOOKUP($B25,'[1]1508'!$B$6:$N$49, 13, FALSE),1.5)</f>
        <v>1</v>
      </c>
      <c r="T25" s="252">
        <f>IF(VLOOKUP($B25,'[1]2208'!$B$6:$N$49, 8, FALSE)="Ja",VLOOKUP($B25,'[1]2208'!$B$6:$N$49, 13, FALSE),1.5)</f>
        <v>0.8</v>
      </c>
      <c r="U25" s="252">
        <f>IF(VLOOKUP($B25,'[1]2908'!$B$6:$N$49, 8, FALSE)="Ja",VLOOKUP($B25,'[1]2908'!$B$6:$N$49, 13, FALSE),1.5)</f>
        <v>1</v>
      </c>
      <c r="V25" s="252">
        <f>IF(VLOOKUP($B25,'[1]0509'!$B$6:$N$49, 8, FALSE)="Ja",VLOOKUP($B25,'[1]0509'!$B$6:$N$49, 13, FALSE),1.5)</f>
        <v>0.88888888888888884</v>
      </c>
      <c r="W25" s="252">
        <f>IF(VLOOKUP($B25,'[1]1209'!$B$6:$N$49, 8, FALSE)="Ja",VLOOKUP($B25,'[1]1209'!$B$6:$N$49, 13, FALSE),1.5)</f>
        <v>0.80769230769230771</v>
      </c>
      <c r="X25" s="252">
        <f>IF(VLOOKUP($B25,'[1]1909'!$B$6:$N$49, 8, FALSE)="Ja",VLOOKUP($B25,'[1]1909'!$B$6:$N$49, 13, FALSE),1.5)</f>
        <v>1</v>
      </c>
      <c r="Y25" s="252">
        <f>IF(VLOOKUP($B25,'[1]2609'!$B$6:$N$49, 8, FALSE)="Ja",VLOOKUP($B25,'[1]2609'!$B$6:$N$49, 13, FALSE),1.5)</f>
        <v>0.42307692307692307</v>
      </c>
      <c r="Z25" s="256">
        <f t="shared" si="0"/>
        <v>17.195429444522006</v>
      </c>
      <c r="AA25" s="233"/>
      <c r="AB25" s="256">
        <f t="shared" si="1"/>
        <v>0.42307692307692307</v>
      </c>
      <c r="AC25" s="256">
        <f t="shared" si="2"/>
        <v>0.8</v>
      </c>
      <c r="AD25" s="256">
        <f t="shared" si="3"/>
        <v>0.80769230769230771</v>
      </c>
      <c r="AE25" s="256">
        <f t="shared" si="4"/>
        <v>0.88888888888888884</v>
      </c>
      <c r="AF25" s="256">
        <f t="shared" si="5"/>
        <v>0.89473684210526316</v>
      </c>
      <c r="AG25" s="256">
        <f t="shared" si="6"/>
        <v>0.93103448275862066</v>
      </c>
      <c r="AH25" s="256">
        <f t="shared" si="7"/>
        <v>0.95</v>
      </c>
      <c r="AI25" s="257">
        <f t="shared" si="8"/>
        <v>1</v>
      </c>
      <c r="AJ25" s="258">
        <f t="shared" si="9"/>
        <v>6.6954294445220039</v>
      </c>
    </row>
    <row r="26" spans="1:36" ht="14.65" customHeight="1" x14ac:dyDescent="0.25">
      <c r="A26" s="248">
        <v>21</v>
      </c>
      <c r="B26" s="81" t="s">
        <v>97</v>
      </c>
      <c r="C26" s="82" t="s">
        <v>55</v>
      </c>
      <c r="D26" s="83" t="s">
        <v>56</v>
      </c>
      <c r="E26" s="84">
        <v>174</v>
      </c>
      <c r="F26" s="81" t="s">
        <v>98</v>
      </c>
      <c r="G26" s="85" t="s">
        <v>99</v>
      </c>
      <c r="H26" s="251" t="s">
        <v>158</v>
      </c>
      <c r="I26" s="252">
        <v>1.5</v>
      </c>
      <c r="J26" s="252">
        <v>1.5</v>
      </c>
      <c r="K26" s="252">
        <f>IF(VLOOKUP($B26,'[1]2305'!$B$6:$N$50, 8, FALSE)="Ja",VLOOKUP($B26,'[1]2305'!$B$6:$N$50, 13, FALSE),1.5)</f>
        <v>0.17241379310344829</v>
      </c>
      <c r="L26" s="252">
        <v>1.5</v>
      </c>
      <c r="M26" s="252">
        <f>IF(VLOOKUP($B26,'[1]0606'!$B$6:$N$49, 8, FALSE)="Ja",VLOOKUP($B26,'[1]0606'!$B$6:$N$49, 13, FALSE),1.5)</f>
        <v>0.5714285714285714</v>
      </c>
      <c r="N26" s="252">
        <f>IF(VLOOKUP($B26,'[1]1306'!$B$6:$N$49, 8, FALSE)="Ja",VLOOKUP($B26,'[1]1306'!$B$6:$N$49, 13, FALSE),1.5)</f>
        <v>0.39285714285714285</v>
      </c>
      <c r="O26" s="252">
        <v>1.5</v>
      </c>
      <c r="P26" s="252">
        <v>1.5</v>
      </c>
      <c r="Q26" s="254"/>
      <c r="R26" s="252">
        <v>1.5</v>
      </c>
      <c r="S26" s="252">
        <v>1.5</v>
      </c>
      <c r="T26" s="252">
        <f>IF(VLOOKUP($B26,'[1]2208'!$B$6:$N$49, 8, FALSE)="Ja",VLOOKUP($B26,'[1]2208'!$B$6:$N$49, 13, FALSE),1.5)</f>
        <v>1</v>
      </c>
      <c r="U26" s="252">
        <v>1.5</v>
      </c>
      <c r="V26" s="252">
        <v>1.5</v>
      </c>
      <c r="W26" s="252">
        <f>IF(VLOOKUP($B26,'[1]1209'!$B$6:$N$49, 8, FALSE)="Ja",VLOOKUP($B26,'[1]1209'!$B$6:$N$49, 13, FALSE),1.5)</f>
        <v>0.30769230769230771</v>
      </c>
      <c r="X26" s="252">
        <v>1.5</v>
      </c>
      <c r="Y26" s="252">
        <f>IF(VLOOKUP($B26,'[1]2609'!$B$6:$N$49, 8, FALSE)="Ja",VLOOKUP($B26,'[1]2609'!$B$6:$N$49, 13, FALSE),1.5)</f>
        <v>1.5</v>
      </c>
      <c r="Z26" s="256">
        <f t="shared" si="0"/>
        <v>18.944391815081474</v>
      </c>
      <c r="AA26" s="233"/>
      <c r="AB26" s="256">
        <f t="shared" si="1"/>
        <v>0.17241379310344829</v>
      </c>
      <c r="AC26" s="256">
        <f t="shared" si="2"/>
        <v>0.30769230769230771</v>
      </c>
      <c r="AD26" s="256">
        <f t="shared" si="3"/>
        <v>0.39285714285714285</v>
      </c>
      <c r="AE26" s="256">
        <f t="shared" si="4"/>
        <v>0.5714285714285714</v>
      </c>
      <c r="AF26" s="256">
        <f t="shared" si="5"/>
        <v>1</v>
      </c>
      <c r="AG26" s="256">
        <f t="shared" si="6"/>
        <v>1.5</v>
      </c>
      <c r="AH26" s="256">
        <f t="shared" si="7"/>
        <v>1.5</v>
      </c>
      <c r="AI26" s="257">
        <f t="shared" si="8"/>
        <v>1.5</v>
      </c>
      <c r="AJ26" s="258">
        <f t="shared" si="9"/>
        <v>6.9443918150814703</v>
      </c>
    </row>
    <row r="27" spans="1:36" ht="14.65" customHeight="1" x14ac:dyDescent="0.25">
      <c r="A27" s="248">
        <v>22</v>
      </c>
      <c r="B27" s="81" t="s">
        <v>182</v>
      </c>
      <c r="C27" s="82" t="s">
        <v>60</v>
      </c>
      <c r="D27" s="83" t="s">
        <v>56</v>
      </c>
      <c r="E27" s="84">
        <v>11541</v>
      </c>
      <c r="F27" s="81" t="s">
        <v>183</v>
      </c>
      <c r="G27" s="85" t="s">
        <v>184</v>
      </c>
      <c r="H27" s="251" t="s">
        <v>158</v>
      </c>
      <c r="I27" s="252">
        <f>IF(VLOOKUP($B27,'[1]0905'!$B$6:$N$50, 8, FALSE)="Ja",VLOOKUP($B27,'[1]0905'!$B$6:$N$50, 13, FALSE),1.5)</f>
        <v>0.61904761904761907</v>
      </c>
      <c r="J27" s="252">
        <v>1.5</v>
      </c>
      <c r="K27" s="252">
        <f>IF(VLOOKUP($B27,'[1]2305'!$B$6:$N$50, 8, FALSE)="Ja",VLOOKUP($B27,'[1]2305'!$B$6:$N$50, 13, FALSE),1.5)</f>
        <v>0.82758620689655171</v>
      </c>
      <c r="L27" s="252">
        <f>IF(VLOOKUP($B27,'[1]3005'!$B$6:$N$50, 8, FALSE)="Ja",VLOOKUP($B27,'[1]3005'!$B$6:$N$50, 13, FALSE),1.5)</f>
        <v>0.58333333333333337</v>
      </c>
      <c r="M27" s="252">
        <f>IF(VLOOKUP($B27,'[1]0606'!$B$6:$N$49, 8, FALSE)="Ja",VLOOKUP($B27,'[1]0606'!$B$6:$N$49, 13, FALSE),1.5)</f>
        <v>0.7142857142857143</v>
      </c>
      <c r="N27" s="252">
        <f>IF(VLOOKUP($B27,'[1]1306'!$B$6:$N$49, 8, FALSE)="Ja",VLOOKUP($B27,'[1]1306'!$B$6:$N$49, 13, FALSE),1.5)</f>
        <v>1</v>
      </c>
      <c r="O27" s="252">
        <v>1.5</v>
      </c>
      <c r="P27" s="252">
        <v>1.5</v>
      </c>
      <c r="Q27" s="254"/>
      <c r="R27" s="252">
        <v>1.5</v>
      </c>
      <c r="S27" s="255">
        <v>1</v>
      </c>
      <c r="T27" s="252">
        <v>1.5</v>
      </c>
      <c r="U27" s="252">
        <f>IF(VLOOKUP($B27,'[1]2908'!$B$6:$N$49, 8, FALSE)="Ja",VLOOKUP($B27,'[1]2908'!$B$6:$N$49, 13, FALSE),1.5)</f>
        <v>0.79166666666666663</v>
      </c>
      <c r="V27" s="252">
        <v>1.5</v>
      </c>
      <c r="W27" s="252">
        <v>1.5</v>
      </c>
      <c r="X27" s="252">
        <v>1.5</v>
      </c>
      <c r="Y27" s="252">
        <v>1.5</v>
      </c>
      <c r="Z27" s="256">
        <f t="shared" si="0"/>
        <v>19.035919540229884</v>
      </c>
      <c r="AA27" s="233"/>
      <c r="AB27" s="256">
        <f t="shared" si="1"/>
        <v>0.58333333333333337</v>
      </c>
      <c r="AC27" s="256">
        <f t="shared" si="2"/>
        <v>0.61904761904761907</v>
      </c>
      <c r="AD27" s="256">
        <f t="shared" si="3"/>
        <v>0.7142857142857143</v>
      </c>
      <c r="AE27" s="256">
        <f t="shared" si="4"/>
        <v>0.79166666666666663</v>
      </c>
      <c r="AF27" s="256">
        <f t="shared" si="5"/>
        <v>0.82758620689655171</v>
      </c>
      <c r="AG27" s="256">
        <f t="shared" si="6"/>
        <v>1</v>
      </c>
      <c r="AH27" s="256">
        <f t="shared" si="7"/>
        <v>1</v>
      </c>
      <c r="AI27" s="257">
        <f t="shared" si="8"/>
        <v>1.5</v>
      </c>
      <c r="AJ27" s="258">
        <f t="shared" si="9"/>
        <v>7.0359195402298855</v>
      </c>
    </row>
    <row r="28" spans="1:36" ht="14.65" customHeight="1" x14ac:dyDescent="0.25">
      <c r="A28" s="248">
        <v>23</v>
      </c>
      <c r="B28" s="81" t="s">
        <v>123</v>
      </c>
      <c r="C28" s="82" t="s">
        <v>67</v>
      </c>
      <c r="D28" s="83" t="s">
        <v>56</v>
      </c>
      <c r="E28" s="84">
        <v>10886</v>
      </c>
      <c r="F28" s="131" t="s">
        <v>124</v>
      </c>
      <c r="G28" s="82" t="s">
        <v>125</v>
      </c>
      <c r="H28" s="251" t="s">
        <v>158</v>
      </c>
      <c r="I28" s="252">
        <v>1.5</v>
      </c>
      <c r="J28" s="252">
        <v>1.5</v>
      </c>
      <c r="K28" s="252">
        <v>1.5</v>
      </c>
      <c r="L28" s="252">
        <v>1.5</v>
      </c>
      <c r="M28" s="252">
        <v>1.5</v>
      </c>
      <c r="N28" s="252">
        <v>1.5</v>
      </c>
      <c r="O28" s="252">
        <v>1.5</v>
      </c>
      <c r="P28" s="252">
        <v>1.5</v>
      </c>
      <c r="Q28" s="254"/>
      <c r="R28" s="252">
        <v>1.5</v>
      </c>
      <c r="S28" s="252">
        <v>1.5</v>
      </c>
      <c r="T28" s="252">
        <v>1.5</v>
      </c>
      <c r="U28" s="252">
        <f>IF(VLOOKUP($B28,'[1]2908'!$B$6:$N$49, 8, FALSE)="Ja",VLOOKUP($B28,'[1]2908'!$B$6:$N$49, 13, FALSE),1.5)</f>
        <v>0.66666666666666663</v>
      </c>
      <c r="V28" s="252">
        <f>IF(VLOOKUP($B28,'[1]0509'!$B$6:$N$49, 8, FALSE)="Ja",VLOOKUP($B28,'[1]0509'!$B$6:$N$49, 13, FALSE),1.5)</f>
        <v>0.77777777777777779</v>
      </c>
      <c r="W28" s="252">
        <f>IF(VLOOKUP($B28,'[1]1209'!$B$6:$N$49, 8, FALSE)="Ja",VLOOKUP($B28,'[1]1209'!$B$6:$N$49, 13, FALSE),1.5)</f>
        <v>0.84615384615384615</v>
      </c>
      <c r="X28" s="252">
        <f>IF(VLOOKUP($B28,'[1]1909'!$B$6:$N$49, 8, FALSE)="Ja",VLOOKUP($B28,'[1]1909'!$B$6:$N$49, 13, FALSE),1.5)</f>
        <v>1.5</v>
      </c>
      <c r="Y28" s="252">
        <f>IF(VLOOKUP($B28,'[1]2609'!$B$6:$N$49, 8, FALSE)="Ja",VLOOKUP($B28,'[1]2609'!$B$6:$N$49, 13, FALSE),1.5)</f>
        <v>0.88461538461538458</v>
      </c>
      <c r="Z28" s="256">
        <f t="shared" si="0"/>
        <v>21.175213675213676</v>
      </c>
      <c r="AA28" s="233"/>
      <c r="AB28" s="256">
        <f t="shared" si="1"/>
        <v>0.66666666666666663</v>
      </c>
      <c r="AC28" s="256">
        <f t="shared" si="2"/>
        <v>0.77777777777777779</v>
      </c>
      <c r="AD28" s="256">
        <f t="shared" si="3"/>
        <v>0.84615384615384615</v>
      </c>
      <c r="AE28" s="256">
        <f t="shared" si="4"/>
        <v>0.88461538461538458</v>
      </c>
      <c r="AF28" s="256">
        <f t="shared" si="5"/>
        <v>1.5</v>
      </c>
      <c r="AG28" s="256">
        <f t="shared" si="6"/>
        <v>1.5</v>
      </c>
      <c r="AH28" s="256">
        <f t="shared" si="7"/>
        <v>1.5</v>
      </c>
      <c r="AI28" s="257">
        <f t="shared" si="8"/>
        <v>1.5</v>
      </c>
      <c r="AJ28" s="258">
        <f t="shared" si="9"/>
        <v>9.1752136752136746</v>
      </c>
    </row>
    <row r="29" spans="1:36" s="233" customFormat="1" ht="13.35" customHeight="1" x14ac:dyDescent="0.2">
      <c r="A29" s="248">
        <v>24</v>
      </c>
      <c r="B29" s="194" t="s">
        <v>188</v>
      </c>
      <c r="C29" s="195" t="s">
        <v>60</v>
      </c>
      <c r="D29" s="196" t="s">
        <v>56</v>
      </c>
      <c r="E29" s="197">
        <v>15509</v>
      </c>
      <c r="F29" s="194" t="s">
        <v>189</v>
      </c>
      <c r="G29" s="279" t="s">
        <v>190</v>
      </c>
      <c r="H29" s="251" t="s">
        <v>157</v>
      </c>
      <c r="I29" s="252">
        <f>IF(VLOOKUP($B29,'[1]0905'!$B$6:$N$50, 8, FALSE)="Ja",VLOOKUP($B29,'[1]0905'!$B$6:$N$50, 13, FALSE),1.5)</f>
        <v>1</v>
      </c>
      <c r="J29" s="252">
        <v>1.5</v>
      </c>
      <c r="K29" s="252">
        <f>IF(VLOOKUP($B29,'[1]2305'!$B$6:$N$50, 8, FALSE)="Ja",VLOOKUP($B29,'[1]2305'!$B$6:$N$50, 13, FALSE),1.5)</f>
        <v>0.96551724137931039</v>
      </c>
      <c r="L29" s="252">
        <v>1.5</v>
      </c>
      <c r="M29" s="252">
        <f>IF(VLOOKUP($B29,'[1]0606'!$B$6:$N$49, 8, FALSE)="Ja",VLOOKUP($B29,'[1]0606'!$B$6:$N$49, 13, FALSE),1.5)</f>
        <v>1</v>
      </c>
      <c r="N29" s="252">
        <f>IF(VLOOKUP($B29,'[1]1306'!$B$6:$N$49, 8, FALSE)="Ja",VLOOKUP($B29,'[1]1306'!$B$6:$N$49, 13, FALSE),1.5)</f>
        <v>0.9642857142857143</v>
      </c>
      <c r="O29" s="252">
        <v>1.5</v>
      </c>
      <c r="P29" s="252">
        <v>1.5</v>
      </c>
      <c r="Q29" s="254"/>
      <c r="R29" s="252">
        <v>1.5</v>
      </c>
      <c r="S29" s="252">
        <v>1.5</v>
      </c>
      <c r="T29" s="252">
        <v>1.5</v>
      </c>
      <c r="U29" s="252">
        <v>1.5</v>
      </c>
      <c r="V29" s="252">
        <f>IF(VLOOKUP($B29,'[1]0509'!$B$6:$N$49, 8, FALSE)="Ja",VLOOKUP($B29,'[1]0509'!$B$6:$N$49, 13, FALSE),1.5)</f>
        <v>0.85185185185185186</v>
      </c>
      <c r="W29" s="252">
        <v>1.5</v>
      </c>
      <c r="X29" s="252">
        <v>1.5</v>
      </c>
      <c r="Y29" s="252">
        <v>1.5</v>
      </c>
      <c r="Z29" s="256">
        <f t="shared" si="0"/>
        <v>21.281654807516876</v>
      </c>
      <c r="AB29" s="256">
        <f t="shared" si="1"/>
        <v>0.85185185185185186</v>
      </c>
      <c r="AC29" s="256">
        <f t="shared" si="2"/>
        <v>0.9642857142857143</v>
      </c>
      <c r="AD29" s="256">
        <f t="shared" si="3"/>
        <v>0.96551724137931039</v>
      </c>
      <c r="AE29" s="256">
        <f t="shared" si="4"/>
        <v>1</v>
      </c>
      <c r="AF29" s="256">
        <f t="shared" si="5"/>
        <v>1</v>
      </c>
      <c r="AG29" s="256">
        <f t="shared" si="6"/>
        <v>1.5</v>
      </c>
      <c r="AH29" s="256">
        <f t="shared" si="7"/>
        <v>1.5</v>
      </c>
      <c r="AI29" s="257">
        <f t="shared" si="8"/>
        <v>1.5</v>
      </c>
      <c r="AJ29" s="258">
        <f t="shared" si="9"/>
        <v>9.2816548075168761</v>
      </c>
    </row>
    <row r="30" spans="1:36" s="233" customFormat="1" ht="13.35" customHeight="1" x14ac:dyDescent="0.2">
      <c r="A30" s="248">
        <v>25</v>
      </c>
      <c r="B30" s="282" t="s">
        <v>191</v>
      </c>
      <c r="C30" s="112" t="s">
        <v>67</v>
      </c>
      <c r="D30" s="113" t="s">
        <v>56</v>
      </c>
      <c r="E30" s="114">
        <v>3951</v>
      </c>
      <c r="F30" s="111" t="s">
        <v>192</v>
      </c>
      <c r="G30" s="274" t="s">
        <v>193</v>
      </c>
      <c r="H30" s="251" t="s">
        <v>157</v>
      </c>
      <c r="I30" s="252">
        <f>IF(VLOOKUP($B30,'[1]0905'!$B$6:$N$50, 8, FALSE)="Ja",VLOOKUP($B30,'[1]0905'!$B$6:$N$50, 13, FALSE),1.5)</f>
        <v>0.7142857142857143</v>
      </c>
      <c r="J30" s="252">
        <v>1.5</v>
      </c>
      <c r="K30" s="252">
        <f>IF(VLOOKUP($B30,'[1]2305'!$B$6:$N$50, 8, FALSE)="Ja",VLOOKUP($B30,'[1]2305'!$B$6:$N$50, 13, FALSE),1.5)</f>
        <v>0.7931034482758621</v>
      </c>
      <c r="L30" s="252">
        <f>IF(VLOOKUP($B30,'[1]3005'!$B$6:$N$50, 8, FALSE)="Ja",VLOOKUP($B30,'[1]3005'!$B$6:$N$50, 13, FALSE),1.5)</f>
        <v>0.79166666666666663</v>
      </c>
      <c r="M30" s="252">
        <f>IF(VLOOKUP($B30,'[1]0606'!$B$6:$N$49, 8, FALSE)="Ja",VLOOKUP($B30,'[1]0606'!$B$6:$N$49, 13, FALSE),1.5)</f>
        <v>1</v>
      </c>
      <c r="N30" s="252">
        <v>1.5</v>
      </c>
      <c r="O30" s="252">
        <v>1.5</v>
      </c>
      <c r="P30" s="252">
        <v>1.5</v>
      </c>
      <c r="Q30" s="254"/>
      <c r="R30" s="252">
        <v>1.5</v>
      </c>
      <c r="S30" s="252">
        <v>1.5</v>
      </c>
      <c r="T30" s="252">
        <v>1.5</v>
      </c>
      <c r="U30" s="252">
        <v>1.5</v>
      </c>
      <c r="V30" s="252">
        <v>1.5</v>
      </c>
      <c r="W30" s="252">
        <v>1.5</v>
      </c>
      <c r="X30" s="252">
        <v>1.5</v>
      </c>
      <c r="Y30" s="252">
        <v>1.5</v>
      </c>
      <c r="Z30" s="256">
        <f t="shared" si="0"/>
        <v>21.299055829228244</v>
      </c>
      <c r="AB30" s="256">
        <f t="shared" si="1"/>
        <v>0.7142857142857143</v>
      </c>
      <c r="AC30" s="256">
        <f t="shared" si="2"/>
        <v>0.79166666666666663</v>
      </c>
      <c r="AD30" s="256">
        <f t="shared" si="3"/>
        <v>0.7931034482758621</v>
      </c>
      <c r="AE30" s="256">
        <f t="shared" si="4"/>
        <v>1</v>
      </c>
      <c r="AF30" s="256">
        <f t="shared" si="5"/>
        <v>1.5</v>
      </c>
      <c r="AG30" s="256">
        <f t="shared" si="6"/>
        <v>1.5</v>
      </c>
      <c r="AH30" s="256">
        <f t="shared" si="7"/>
        <v>1.5</v>
      </c>
      <c r="AI30" s="257">
        <f t="shared" si="8"/>
        <v>1.5</v>
      </c>
      <c r="AJ30" s="258">
        <f t="shared" si="9"/>
        <v>9.2990558292282426</v>
      </c>
    </row>
    <row r="31" spans="1:36" s="233" customFormat="1" ht="13.35" customHeight="1" x14ac:dyDescent="0.2">
      <c r="A31" s="248">
        <v>26</v>
      </c>
      <c r="B31" s="131" t="s">
        <v>176</v>
      </c>
      <c r="C31" s="132" t="s">
        <v>67</v>
      </c>
      <c r="D31" s="133" t="s">
        <v>56</v>
      </c>
      <c r="E31" s="132">
        <v>10324</v>
      </c>
      <c r="F31" s="134" t="s">
        <v>177</v>
      </c>
      <c r="G31" s="85" t="s">
        <v>178</v>
      </c>
      <c r="H31" s="251" t="s">
        <v>157</v>
      </c>
      <c r="I31" s="252">
        <v>1.5</v>
      </c>
      <c r="J31" s="252">
        <v>1.5</v>
      </c>
      <c r="K31" s="252">
        <f>IF(VLOOKUP($B31,'[1]2305'!$B$6:$N$50, 8, FALSE)="Ja",VLOOKUP($B31,'[1]2305'!$B$6:$N$50, 13, FALSE),1.5)</f>
        <v>1.5</v>
      </c>
      <c r="L31" s="252">
        <f>IF(VLOOKUP($B31,'[1]3005'!$B$6:$N$50, 8, FALSE)="Ja",VLOOKUP($B31,'[1]3005'!$B$6:$N$50, 13, FALSE),1.5)</f>
        <v>1.5</v>
      </c>
      <c r="M31" s="252">
        <f>IF(VLOOKUP($B31,'[1]0606'!$B$6:$N$49, 8, FALSE)="Ja",VLOOKUP($B31,'[1]0606'!$B$6:$N$49, 13, FALSE),1.5)</f>
        <v>0.6071428571428571</v>
      </c>
      <c r="N31" s="252">
        <f>IF(VLOOKUP($B31,'[1]1306'!$B$6:$N$49, 8, FALSE)="Ja",VLOOKUP($B31,'[1]1306'!$B$6:$N$49, 13, FALSE),1.5)</f>
        <v>1.5</v>
      </c>
      <c r="O31" s="252">
        <v>1.5</v>
      </c>
      <c r="P31" s="252">
        <f>IF(VLOOKUP($B31,'[1]2706'!$B$6:$N$49, 8, FALSE)="Ja",VLOOKUP($B31,'[1]2706'!$B$6:$N$49, 13, FALSE),1.5)</f>
        <v>1.5</v>
      </c>
      <c r="Q31" s="254"/>
      <c r="R31" s="252">
        <v>1.5</v>
      </c>
      <c r="S31" s="252">
        <v>1.5</v>
      </c>
      <c r="T31" s="252">
        <v>1.5</v>
      </c>
      <c r="U31" s="252">
        <f>IF(VLOOKUP($B31,'[1]2908'!$B$6:$N$49, 8, FALSE)="Ja",VLOOKUP($B31,'[1]2908'!$B$6:$N$49, 13, FALSE),1.5)</f>
        <v>1.5</v>
      </c>
      <c r="V31" s="252">
        <f>IF(VLOOKUP($B31,'[1]0509'!$B$6:$N$49, 8, FALSE)="Ja",VLOOKUP($B31,'[1]0509'!$B$6:$N$49, 13, FALSE),1.5)</f>
        <v>0.96296296296296291</v>
      </c>
      <c r="W31" s="252">
        <f>IF(VLOOKUP($B31,'[1]1209'!$B$6:$N$49, 8, FALSE)="Ja",VLOOKUP($B31,'[1]1209'!$B$6:$N$49, 13, FALSE),1.5)</f>
        <v>1</v>
      </c>
      <c r="X31" s="252">
        <v>1.5</v>
      </c>
      <c r="Y31" s="252">
        <v>1.5</v>
      </c>
      <c r="Z31" s="256">
        <f t="shared" si="0"/>
        <v>22.07010582010582</v>
      </c>
      <c r="AB31" s="256">
        <f t="shared" si="1"/>
        <v>0.6071428571428571</v>
      </c>
      <c r="AC31" s="256">
        <f t="shared" si="2"/>
        <v>0.96296296296296291</v>
      </c>
      <c r="AD31" s="256">
        <f t="shared" si="3"/>
        <v>1</v>
      </c>
      <c r="AE31" s="256">
        <f t="shared" si="4"/>
        <v>1.5</v>
      </c>
      <c r="AF31" s="256">
        <f t="shared" si="5"/>
        <v>1.5</v>
      </c>
      <c r="AG31" s="256">
        <f t="shared" si="6"/>
        <v>1.5</v>
      </c>
      <c r="AH31" s="256">
        <f t="shared" si="7"/>
        <v>1.5</v>
      </c>
      <c r="AI31" s="257">
        <f t="shared" si="8"/>
        <v>1.5</v>
      </c>
      <c r="AJ31" s="258">
        <f t="shared" si="9"/>
        <v>10.07010582010582</v>
      </c>
    </row>
    <row r="32" spans="1:36" s="233" customFormat="1" ht="13.35" customHeight="1" x14ac:dyDescent="0.2">
      <c r="A32" s="248">
        <v>27</v>
      </c>
      <c r="B32" s="194" t="s">
        <v>170</v>
      </c>
      <c r="C32" s="195" t="s">
        <v>60</v>
      </c>
      <c r="D32" s="196" t="s">
        <v>56</v>
      </c>
      <c r="E32" s="197">
        <v>9775</v>
      </c>
      <c r="F32" s="194" t="s">
        <v>171</v>
      </c>
      <c r="G32" s="279" t="s">
        <v>172</v>
      </c>
      <c r="H32" s="251" t="s">
        <v>157</v>
      </c>
      <c r="I32" s="252">
        <f>IF(VLOOKUP($B32,'[1]0905'!$B$6:$N$50, 8, FALSE)="Ja",VLOOKUP($B32,'[1]0905'!$B$6:$N$50, 13, FALSE),1.5)</f>
        <v>1.5</v>
      </c>
      <c r="J32" s="252">
        <f>IF(VLOOKUP($B32,'[1]1505'!$B$6:$N$28, 8, FALSE)="Ja",VLOOKUP($B32,'[1]1505'!$B$6:$N$28, 13, FALSE),1.5)</f>
        <v>1.5</v>
      </c>
      <c r="K32" s="252">
        <f>IF(VLOOKUP($B32,'[1]2305'!$B$6:$N$50, 8, FALSE)="Ja",VLOOKUP($B32,'[1]2305'!$B$6:$N$50, 13, FALSE),1.5)</f>
        <v>0.55172413793103448</v>
      </c>
      <c r="L32" s="252">
        <f>IF(VLOOKUP($B32,'[1]3005'!$B$6:$N$50, 8, FALSE)="Ja",VLOOKUP($B32,'[1]3005'!$B$6:$N$50, 13, FALSE),1.5)</f>
        <v>0.91666666666666663</v>
      </c>
      <c r="M32" s="252">
        <v>1.5</v>
      </c>
      <c r="N32" s="252">
        <f>IF(VLOOKUP($B32,'[1]1306'!$B$6:$N$49, 8, FALSE)="Ja",VLOOKUP($B32,'[1]1306'!$B$6:$N$49, 13, FALSE),1.5)</f>
        <v>1.5</v>
      </c>
      <c r="O32" s="252">
        <v>1.5</v>
      </c>
      <c r="P32" s="252">
        <f>IF(VLOOKUP($B32,'[1]2706'!$B$6:$N$49, 8, FALSE)="Ja",VLOOKUP($B32,'[1]2706'!$B$6:$N$49, 13, FALSE),1.5)</f>
        <v>1.5</v>
      </c>
      <c r="Q32" s="254"/>
      <c r="R32" s="252">
        <v>1.5</v>
      </c>
      <c r="S32" s="252">
        <v>1.5</v>
      </c>
      <c r="T32" s="252">
        <v>1.5</v>
      </c>
      <c r="U32" s="252">
        <v>1.5</v>
      </c>
      <c r="V32" s="252">
        <f>IF(VLOOKUP($B32,'[1]0509'!$B$6:$N$49, 8, FALSE)="Ja",VLOOKUP($B32,'[1]0509'!$B$6:$N$49, 13, FALSE),1.5)</f>
        <v>1.5</v>
      </c>
      <c r="W32" s="252">
        <v>1.5</v>
      </c>
      <c r="X32" s="252">
        <v>1.5</v>
      </c>
      <c r="Y32" s="252">
        <v>1.5</v>
      </c>
      <c r="Z32" s="256">
        <f t="shared" si="0"/>
        <v>22.468390804597703</v>
      </c>
      <c r="AB32" s="256">
        <f t="shared" si="1"/>
        <v>0.55172413793103448</v>
      </c>
      <c r="AC32" s="256">
        <f t="shared" si="2"/>
        <v>0.91666666666666663</v>
      </c>
      <c r="AD32" s="256">
        <f t="shared" si="3"/>
        <v>1.5</v>
      </c>
      <c r="AE32" s="256">
        <f t="shared" si="4"/>
        <v>1.5</v>
      </c>
      <c r="AF32" s="256">
        <f t="shared" si="5"/>
        <v>1.5</v>
      </c>
      <c r="AG32" s="256">
        <f t="shared" si="6"/>
        <v>1.5</v>
      </c>
      <c r="AH32" s="256">
        <f t="shared" si="7"/>
        <v>1.5</v>
      </c>
      <c r="AI32" s="257">
        <f t="shared" si="8"/>
        <v>1.5</v>
      </c>
      <c r="AJ32" s="258">
        <f t="shared" si="9"/>
        <v>10.468390804597702</v>
      </c>
    </row>
    <row r="33" spans="1:51" x14ac:dyDescent="0.25">
      <c r="A33" s="248">
        <v>28</v>
      </c>
      <c r="B33" s="131" t="s">
        <v>194</v>
      </c>
      <c r="C33" s="132" t="s">
        <v>67</v>
      </c>
      <c r="D33" s="83" t="s">
        <v>56</v>
      </c>
      <c r="E33" s="84">
        <v>15666</v>
      </c>
      <c r="F33" s="81" t="s">
        <v>195</v>
      </c>
      <c r="G33" s="85" t="s">
        <v>196</v>
      </c>
      <c r="H33" s="275" t="s">
        <v>158</v>
      </c>
      <c r="I33" s="252">
        <v>1.5</v>
      </c>
      <c r="J33" s="252">
        <f>IF(VLOOKUP($B33,'[1]1505'!$B$6:$N$28, 8, FALSE)="Ja",VLOOKUP($B33,'[1]1505'!$B$6:$N$28, 13, FALSE),1.5)</f>
        <v>0.1</v>
      </c>
      <c r="K33" s="252">
        <v>1.5</v>
      </c>
      <c r="L33" s="252">
        <v>1.5</v>
      </c>
      <c r="M33" s="252">
        <v>1.5</v>
      </c>
      <c r="N33" s="252">
        <v>1.5</v>
      </c>
      <c r="O33" s="252">
        <v>1.5</v>
      </c>
      <c r="P33" s="252">
        <v>1.5</v>
      </c>
      <c r="Q33" s="254"/>
      <c r="R33" s="252">
        <v>1.5</v>
      </c>
      <c r="S33" s="252">
        <v>1.5</v>
      </c>
      <c r="T33" s="252">
        <v>1.5</v>
      </c>
      <c r="U33" s="252">
        <v>1.5</v>
      </c>
      <c r="V33" s="252">
        <v>1.5</v>
      </c>
      <c r="W33" s="252">
        <v>1.5</v>
      </c>
      <c r="X33" s="252">
        <v>1.5</v>
      </c>
      <c r="Y33" s="252">
        <v>1.5</v>
      </c>
      <c r="Z33" s="256">
        <f t="shared" si="0"/>
        <v>22.6</v>
      </c>
      <c r="AA33" s="233"/>
      <c r="AB33" s="256">
        <f t="shared" si="1"/>
        <v>0.1</v>
      </c>
      <c r="AC33" s="256">
        <f t="shared" si="2"/>
        <v>1.5</v>
      </c>
      <c r="AD33" s="256">
        <f t="shared" si="3"/>
        <v>1.5</v>
      </c>
      <c r="AE33" s="256">
        <f t="shared" si="4"/>
        <v>1.5</v>
      </c>
      <c r="AF33" s="256">
        <f t="shared" si="5"/>
        <v>1.5</v>
      </c>
      <c r="AG33" s="256">
        <f t="shared" si="6"/>
        <v>1.5</v>
      </c>
      <c r="AH33" s="256">
        <f t="shared" si="7"/>
        <v>1.5</v>
      </c>
      <c r="AI33" s="257">
        <f t="shared" si="8"/>
        <v>1.5</v>
      </c>
      <c r="AJ33" s="258">
        <f t="shared" si="9"/>
        <v>10.6</v>
      </c>
    </row>
    <row r="34" spans="1:51" x14ac:dyDescent="0.25">
      <c r="A34" s="248">
        <v>29</v>
      </c>
      <c r="B34" s="81" t="s">
        <v>197</v>
      </c>
      <c r="C34" s="82" t="s">
        <v>67</v>
      </c>
      <c r="D34" s="83" t="s">
        <v>56</v>
      </c>
      <c r="E34" s="84">
        <v>11655</v>
      </c>
      <c r="F34" s="81" t="s">
        <v>198</v>
      </c>
      <c r="G34" s="85" t="s">
        <v>199</v>
      </c>
      <c r="H34" s="251" t="s">
        <v>158</v>
      </c>
      <c r="I34" s="252">
        <v>1.5</v>
      </c>
      <c r="J34" s="252">
        <v>1.5</v>
      </c>
      <c r="K34" s="252">
        <v>1.5</v>
      </c>
      <c r="L34" s="252">
        <v>1.5</v>
      </c>
      <c r="M34" s="252">
        <v>1.5</v>
      </c>
      <c r="N34" s="252">
        <v>1.5</v>
      </c>
      <c r="O34" s="252">
        <v>1.5</v>
      </c>
      <c r="P34" s="252">
        <f>IF(VLOOKUP($B34,'[1]2706'!$B$6:$N$49, 8, FALSE)="Ja",VLOOKUP($B34,'[1]2706'!$B$6:$N$49, 13, FALSE),1.5)</f>
        <v>0.31578947368421051</v>
      </c>
      <c r="Q34" s="254"/>
      <c r="R34" s="252">
        <v>1.5</v>
      </c>
      <c r="S34" s="252">
        <v>1.5</v>
      </c>
      <c r="T34" s="252">
        <v>1.5</v>
      </c>
      <c r="U34" s="252">
        <v>1.5</v>
      </c>
      <c r="V34" s="252">
        <v>1.5</v>
      </c>
      <c r="W34" s="252">
        <v>1.5</v>
      </c>
      <c r="X34" s="252">
        <v>1.5</v>
      </c>
      <c r="Y34" s="252">
        <v>1.5</v>
      </c>
      <c r="Z34" s="256">
        <f t="shared" si="0"/>
        <v>22.815789473684212</v>
      </c>
      <c r="AA34" s="233"/>
      <c r="AB34" s="256">
        <f t="shared" si="1"/>
        <v>0.31578947368421051</v>
      </c>
      <c r="AC34" s="256">
        <f t="shared" si="2"/>
        <v>1.5</v>
      </c>
      <c r="AD34" s="256">
        <f t="shared" si="3"/>
        <v>1.5</v>
      </c>
      <c r="AE34" s="256">
        <f t="shared" si="4"/>
        <v>1.5</v>
      </c>
      <c r="AF34" s="256">
        <f t="shared" si="5"/>
        <v>1.5</v>
      </c>
      <c r="AG34" s="256">
        <f t="shared" si="6"/>
        <v>1.5</v>
      </c>
      <c r="AH34" s="256">
        <f t="shared" si="7"/>
        <v>1.5</v>
      </c>
      <c r="AI34" s="257">
        <f t="shared" si="8"/>
        <v>1.5</v>
      </c>
      <c r="AJ34" s="258">
        <f t="shared" si="9"/>
        <v>10.815789473684211</v>
      </c>
    </row>
    <row r="35" spans="1:51" x14ac:dyDescent="0.25">
      <c r="A35" s="248">
        <v>30</v>
      </c>
      <c r="B35" s="144" t="s">
        <v>200</v>
      </c>
      <c r="C35" s="145" t="s">
        <v>67</v>
      </c>
      <c r="D35" s="146" t="s">
        <v>56</v>
      </c>
      <c r="E35" s="147">
        <v>14887</v>
      </c>
      <c r="F35" s="144" t="s">
        <v>183</v>
      </c>
      <c r="G35" s="148" t="s">
        <v>201</v>
      </c>
      <c r="H35" s="251" t="s">
        <v>158</v>
      </c>
      <c r="I35" s="252">
        <v>1.5</v>
      </c>
      <c r="J35" s="252">
        <v>1.5</v>
      </c>
      <c r="K35" s="252">
        <v>1.5</v>
      </c>
      <c r="L35" s="252">
        <v>1.5</v>
      </c>
      <c r="M35" s="252">
        <v>1.5</v>
      </c>
      <c r="N35" s="252">
        <v>1.5</v>
      </c>
      <c r="O35" s="252">
        <v>1.5</v>
      </c>
      <c r="P35" s="252">
        <f>IF(VLOOKUP($B35,'[1]2706'!$B$6:$N$49, 8, FALSE)="Ja",VLOOKUP($B35,'[1]2706'!$B$6:$N$49, 13, FALSE),1.5)</f>
        <v>0.36842105263157893</v>
      </c>
      <c r="Q35" s="254"/>
      <c r="R35" s="252">
        <v>1.5</v>
      </c>
      <c r="S35" s="252">
        <v>1.5</v>
      </c>
      <c r="T35" s="252">
        <v>1.5</v>
      </c>
      <c r="U35" s="252">
        <v>1.5</v>
      </c>
      <c r="V35" s="252">
        <v>1.5</v>
      </c>
      <c r="W35" s="252">
        <v>1.5</v>
      </c>
      <c r="X35" s="252">
        <v>1.5</v>
      </c>
      <c r="Y35" s="252">
        <v>1.5</v>
      </c>
      <c r="Z35" s="256">
        <f t="shared" si="0"/>
        <v>22.868421052631579</v>
      </c>
      <c r="AA35" s="233"/>
      <c r="AB35" s="256">
        <f t="shared" si="1"/>
        <v>0.36842105263157893</v>
      </c>
      <c r="AC35" s="256">
        <f t="shared" si="2"/>
        <v>1.5</v>
      </c>
      <c r="AD35" s="256">
        <f t="shared" si="3"/>
        <v>1.5</v>
      </c>
      <c r="AE35" s="256">
        <f t="shared" si="4"/>
        <v>1.5</v>
      </c>
      <c r="AF35" s="256">
        <f t="shared" si="5"/>
        <v>1.5</v>
      </c>
      <c r="AG35" s="256">
        <f t="shared" si="6"/>
        <v>1.5</v>
      </c>
      <c r="AH35" s="256">
        <f t="shared" si="7"/>
        <v>1.5</v>
      </c>
      <c r="AI35" s="257">
        <f t="shared" si="8"/>
        <v>1.5</v>
      </c>
      <c r="AJ35" s="258">
        <f t="shared" si="9"/>
        <v>10.868421052631579</v>
      </c>
    </row>
    <row r="36" spans="1:51" x14ac:dyDescent="0.25">
      <c r="A36" s="248">
        <v>31</v>
      </c>
      <c r="B36" s="265" t="s">
        <v>91</v>
      </c>
      <c r="C36" s="263" t="s">
        <v>60</v>
      </c>
      <c r="D36" s="264" t="s">
        <v>56</v>
      </c>
      <c r="E36" s="263">
        <v>11440</v>
      </c>
      <c r="F36" s="265" t="s">
        <v>92</v>
      </c>
      <c r="G36" s="189" t="s">
        <v>93</v>
      </c>
      <c r="H36" s="251" t="s">
        <v>158</v>
      </c>
      <c r="I36" s="252">
        <f>IF(VLOOKUP($B36,'[1]0905'!$B$6:$N$50, 8, FALSE)="Ja",VLOOKUP($B36,'[1]0905'!$B$6:$N$50, 13, FALSE),1.5)</f>
        <v>1.5</v>
      </c>
      <c r="J36" s="252">
        <f>IF(VLOOKUP($B36,'[1]1505'!$B$6:$N$28, 8, FALSE)="Ja",VLOOKUP($B36,'[1]1505'!$B$6:$N$28, 13, FALSE),1.5)</f>
        <v>1.5</v>
      </c>
      <c r="K36" s="252">
        <f>IF(VLOOKUP($B36,'[1]2305'!$B$6:$N$50, 8, FALSE)="Ja",VLOOKUP($B36,'[1]2305'!$B$6:$N$50, 13, FALSE),1.5)</f>
        <v>1.5</v>
      </c>
      <c r="L36" s="252">
        <v>1.5</v>
      </c>
      <c r="M36" s="252">
        <f>IF(VLOOKUP($B36,'[1]0606'!$B$6:$N$49, 8, FALSE)="Ja",VLOOKUP($B36,'[1]0606'!$B$6:$N$49, 13, FALSE),1.5)</f>
        <v>1.5</v>
      </c>
      <c r="N36" s="252">
        <f>IF(VLOOKUP($B36,'[1]1306'!$B$6:$N$49, 8, FALSE)="Ja",VLOOKUP($B36,'[1]1306'!$B$6:$N$49, 13, FALSE),1.5)</f>
        <v>1.5</v>
      </c>
      <c r="O36" s="252">
        <f>IF(VLOOKUP($B36,'[1]2006'!$B$6:$N$49, 8, FALSE)="Ja",VLOOKUP($B36,'[1]2006'!$B$6:$N$49, 13, FALSE),1.5)</f>
        <v>1.5</v>
      </c>
      <c r="P36" s="252">
        <f>IF(VLOOKUP($B36,'[1]2706'!$B$6:$N$49, 8, FALSE)="Ja",VLOOKUP($B36,'[1]2706'!$B$6:$N$49, 13, FALSE),1.5)</f>
        <v>1.5</v>
      </c>
      <c r="Q36" s="254"/>
      <c r="R36" s="252">
        <f>IF(VLOOKUP($B36,'[1]0808'!$B$6:$N$49, 8, FALSE)="Ja",VLOOKUP($B36,'[1]0808'!$B$6:$N$49, 13, FALSE),1.5)</f>
        <v>1.5</v>
      </c>
      <c r="S36" s="252">
        <f>IF(VLOOKUP($B36,'[1]1508'!$B$6:$N$49, 8, FALSE)="Ja",VLOOKUP($B36,'[1]1508'!$B$6:$N$49, 13, FALSE),1.5)</f>
        <v>1.5</v>
      </c>
      <c r="T36" s="252">
        <f>IF(VLOOKUP($B36,'[1]2208'!$B$6:$N$49, 8, FALSE)="Ja",VLOOKUP($B36,'[1]2208'!$B$6:$N$49, 13, FALSE),1.5)</f>
        <v>0.48</v>
      </c>
      <c r="U36" s="252">
        <v>1.5</v>
      </c>
      <c r="V36" s="252">
        <f>IF(VLOOKUP($B36,'[1]0509'!$B$6:$N$49, 8, FALSE)="Ja",VLOOKUP($B36,'[1]0509'!$B$6:$N$49, 13, FALSE),1.5)</f>
        <v>1.5</v>
      </c>
      <c r="W36" s="252">
        <v>1.5</v>
      </c>
      <c r="X36" s="252">
        <f>IF(VLOOKUP($B36,'[1]1909'!$B$6:$N$49, 8, FALSE)="Ja",VLOOKUP($B36,'[1]1909'!$B$6:$N$49, 13, FALSE),1.5)</f>
        <v>1.5</v>
      </c>
      <c r="Y36" s="252">
        <f>IF(VLOOKUP($B36,'[1]2609'!$B$6:$N$49, 8, FALSE)="Ja",VLOOKUP($B36,'[1]2609'!$B$6:$N$49, 13, FALSE),1.5)</f>
        <v>1.5</v>
      </c>
      <c r="Z36" s="256">
        <f t="shared" si="0"/>
        <v>22.98</v>
      </c>
      <c r="AA36" s="233"/>
      <c r="AB36" s="256">
        <f t="shared" si="1"/>
        <v>0.48</v>
      </c>
      <c r="AC36" s="256">
        <f t="shared" si="2"/>
        <v>1.5</v>
      </c>
      <c r="AD36" s="256">
        <f t="shared" si="3"/>
        <v>1.5</v>
      </c>
      <c r="AE36" s="256">
        <f t="shared" si="4"/>
        <v>1.5</v>
      </c>
      <c r="AF36" s="256">
        <f t="shared" si="5"/>
        <v>1.5</v>
      </c>
      <c r="AG36" s="256">
        <f t="shared" si="6"/>
        <v>1.5</v>
      </c>
      <c r="AH36" s="256">
        <f t="shared" si="7"/>
        <v>1.5</v>
      </c>
      <c r="AI36" s="257">
        <f t="shared" si="8"/>
        <v>1.5</v>
      </c>
      <c r="AJ36" s="258">
        <f t="shared" si="9"/>
        <v>10.98</v>
      </c>
    </row>
    <row r="37" spans="1:51" x14ac:dyDescent="0.25">
      <c r="A37" s="248">
        <v>32</v>
      </c>
      <c r="B37" s="144" t="s">
        <v>109</v>
      </c>
      <c r="C37" s="145" t="s">
        <v>67</v>
      </c>
      <c r="D37" s="146" t="s">
        <v>56</v>
      </c>
      <c r="E37" s="147">
        <v>475</v>
      </c>
      <c r="F37" s="144" t="s">
        <v>74</v>
      </c>
      <c r="G37" s="148" t="s">
        <v>110</v>
      </c>
      <c r="H37" s="275" t="s">
        <v>157</v>
      </c>
      <c r="I37" s="252">
        <v>1.5</v>
      </c>
      <c r="J37" s="252">
        <v>1.5</v>
      </c>
      <c r="K37" s="252">
        <f>IF(VLOOKUP($B37,'[1]2305'!$B$6:$N$50, 8, FALSE)="Ja",VLOOKUP($B37,'[1]2305'!$B$6:$N$50, 13, FALSE),1.5)</f>
        <v>1.5</v>
      </c>
      <c r="L37" s="252">
        <v>1.5</v>
      </c>
      <c r="M37" s="252">
        <v>1.5</v>
      </c>
      <c r="N37" s="252">
        <f>IF(VLOOKUP($B37,'[1]1306'!$B$6:$N$49, 8, FALSE)="Ja",VLOOKUP($B37,'[1]1306'!$B$6:$N$49, 13, FALSE),1.5)</f>
        <v>1.5</v>
      </c>
      <c r="O37" s="252">
        <f>IF(VLOOKUP($B37,'[1]2006'!$B$6:$N$49, 8, FALSE)="Ja",VLOOKUP($B37,'[1]2006'!$B$6:$N$49, 13, FALSE),1.5)</f>
        <v>1.5</v>
      </c>
      <c r="P37" s="252">
        <v>1.5</v>
      </c>
      <c r="Q37" s="254"/>
      <c r="R37" s="252">
        <v>1.5</v>
      </c>
      <c r="S37" s="252">
        <v>1.5</v>
      </c>
      <c r="T37" s="252">
        <f>IF(VLOOKUP($B37,'[1]2208'!$B$6:$N$49, 8, FALSE)="Ja",VLOOKUP($B37,'[1]2208'!$B$6:$N$49, 13, FALSE),1.5)</f>
        <v>1.5</v>
      </c>
      <c r="U37" s="252">
        <f>IF(VLOOKUP($B37,'[1]2908'!$B$6:$N$49, 8, FALSE)="Ja",VLOOKUP($B37,'[1]2908'!$B$6:$N$49, 13, FALSE),1.5)</f>
        <v>1.5</v>
      </c>
      <c r="V37" s="252">
        <f>IF(VLOOKUP($B37,'[1]0509'!$B$6:$N$49, 8, FALSE)="Ja",VLOOKUP($B37,'[1]0509'!$B$6:$N$49, 13, FALSE),1.5)</f>
        <v>1.5</v>
      </c>
      <c r="W37" s="252">
        <f>IF(VLOOKUP($B37,'[1]1209'!$B$6:$N$49, 8, FALSE)="Ja",VLOOKUP($B37,'[1]1209'!$B$6:$N$49, 13, FALSE),1.5)</f>
        <v>1.5</v>
      </c>
      <c r="X37" s="252">
        <f>IF(VLOOKUP($B37,'[1]1909'!$B$6:$N$49, 8, FALSE)="Ja",VLOOKUP($B37,'[1]1909'!$B$6:$N$49, 13, FALSE),1.5)</f>
        <v>1.5</v>
      </c>
      <c r="Y37" s="252">
        <f>IF(VLOOKUP($B37,'[1]2609'!$B$6:$N$49, 8, FALSE)="Ja",VLOOKUP($B37,'[1]2609'!$B$6:$N$49, 13, FALSE),1.5)</f>
        <v>1.5</v>
      </c>
      <c r="Z37" s="256">
        <f t="shared" si="0"/>
        <v>24</v>
      </c>
      <c r="AA37" s="233"/>
      <c r="AB37" s="256">
        <f t="shared" si="1"/>
        <v>1.5</v>
      </c>
      <c r="AC37" s="256">
        <f t="shared" si="2"/>
        <v>1.5</v>
      </c>
      <c r="AD37" s="256">
        <f t="shared" si="3"/>
        <v>1.5</v>
      </c>
      <c r="AE37" s="256">
        <f t="shared" si="4"/>
        <v>1.5</v>
      </c>
      <c r="AF37" s="256">
        <f t="shared" si="5"/>
        <v>1.5</v>
      </c>
      <c r="AG37" s="256">
        <f t="shared" si="6"/>
        <v>1.5</v>
      </c>
      <c r="AH37" s="256">
        <f t="shared" si="7"/>
        <v>1.5</v>
      </c>
      <c r="AI37" s="257">
        <f t="shared" si="8"/>
        <v>1.5</v>
      </c>
      <c r="AJ37" s="258">
        <f t="shared" si="9"/>
        <v>12</v>
      </c>
    </row>
    <row r="38" spans="1:51" x14ac:dyDescent="0.25">
      <c r="A38" s="248">
        <v>32</v>
      </c>
      <c r="B38" s="111" t="s">
        <v>129</v>
      </c>
      <c r="C38" s="112" t="s">
        <v>60</v>
      </c>
      <c r="D38" s="113" t="s">
        <v>56</v>
      </c>
      <c r="E38" s="114">
        <v>914</v>
      </c>
      <c r="F38" s="111" t="s">
        <v>130</v>
      </c>
      <c r="G38" s="274" t="s">
        <v>131</v>
      </c>
      <c r="H38" s="251" t="s">
        <v>157</v>
      </c>
      <c r="I38" s="252">
        <v>1.5</v>
      </c>
      <c r="J38" s="252">
        <f>IF(VLOOKUP($B38,'[1]1505'!$B$6:$N$28, 8, FALSE)="Ja",VLOOKUP($B38,'[1]1505'!$B$6:$N$28, 13, FALSE),1.5)</f>
        <v>1.5</v>
      </c>
      <c r="K38" s="252">
        <f>IF(VLOOKUP($B38,'[1]2305'!$B$6:$N$50, 8, FALSE)="Ja",VLOOKUP($B38,'[1]2305'!$B$6:$N$50, 13, FALSE),1.5)</f>
        <v>1.5</v>
      </c>
      <c r="L38" s="252">
        <v>1.5</v>
      </c>
      <c r="M38" s="252">
        <f>IF(VLOOKUP($B38,'[1]0606'!$B$6:$N$49, 8, FALSE)="Ja",VLOOKUP($B38,'[1]0606'!$B$6:$N$49, 13, FALSE),1.5)</f>
        <v>1.5</v>
      </c>
      <c r="N38" s="252">
        <v>1.5</v>
      </c>
      <c r="O38" s="252">
        <f>IF(VLOOKUP($B38,'[1]2006'!$B$6:$N$49, 8, FALSE)="Ja",VLOOKUP($B38,'[1]2006'!$B$6:$N$49, 13, FALSE),1.5)</f>
        <v>1.5</v>
      </c>
      <c r="P38" s="252">
        <v>1.5</v>
      </c>
      <c r="Q38" s="254"/>
      <c r="R38" s="252">
        <v>1.5</v>
      </c>
      <c r="S38" s="252">
        <v>1.5</v>
      </c>
      <c r="T38" s="252">
        <f>IF(VLOOKUP($B38,'[1]2208'!$B$6:$N$49, 8, FALSE)="Ja",VLOOKUP($B38,'[1]2208'!$B$6:$N$49, 13, FALSE),1.5)</f>
        <v>1.5</v>
      </c>
      <c r="U38" s="252">
        <v>1.5</v>
      </c>
      <c r="V38" s="252">
        <v>1.5</v>
      </c>
      <c r="W38" s="252">
        <v>1.5</v>
      </c>
      <c r="X38" s="252">
        <f>IF(VLOOKUP($B38,'[1]1909'!$B$6:$N$49, 8, FALSE)="Ja",VLOOKUP($B38,'[1]1909'!$B$6:$N$49, 13, FALSE),1.5)</f>
        <v>1.5</v>
      </c>
      <c r="Y38" s="252">
        <f>IF(VLOOKUP($B38,'[1]2609'!$B$6:$N$49, 8, FALSE)="Ja",VLOOKUP($B38,'[1]2609'!$B$6:$N$49, 13, FALSE),1.5)</f>
        <v>1.5</v>
      </c>
      <c r="Z38" s="256">
        <f t="shared" si="0"/>
        <v>24</v>
      </c>
      <c r="AA38" s="233"/>
      <c r="AB38" s="256">
        <f t="shared" si="1"/>
        <v>1.5</v>
      </c>
      <c r="AC38" s="256">
        <f t="shared" si="2"/>
        <v>1.5</v>
      </c>
      <c r="AD38" s="256">
        <f t="shared" si="3"/>
        <v>1.5</v>
      </c>
      <c r="AE38" s="256">
        <f t="shared" si="4"/>
        <v>1.5</v>
      </c>
      <c r="AF38" s="256">
        <f t="shared" si="5"/>
        <v>1.5</v>
      </c>
      <c r="AG38" s="256">
        <f t="shared" si="6"/>
        <v>1.5</v>
      </c>
      <c r="AH38" s="256">
        <f t="shared" si="7"/>
        <v>1.5</v>
      </c>
      <c r="AI38" s="257">
        <f t="shared" si="8"/>
        <v>1.5</v>
      </c>
      <c r="AJ38" s="258">
        <f t="shared" si="9"/>
        <v>12</v>
      </c>
    </row>
    <row r="39" spans="1:51" x14ac:dyDescent="0.25">
      <c r="A39" s="248">
        <v>32</v>
      </c>
      <c r="B39" s="153" t="s">
        <v>209</v>
      </c>
      <c r="C39" s="82" t="s">
        <v>60</v>
      </c>
      <c r="D39" s="83" t="s">
        <v>56</v>
      </c>
      <c r="E39" s="84">
        <v>9340</v>
      </c>
      <c r="F39" s="81" t="s">
        <v>210</v>
      </c>
      <c r="G39" s="85" t="s">
        <v>211</v>
      </c>
      <c r="H39" s="251" t="s">
        <v>158</v>
      </c>
      <c r="I39" s="252">
        <v>1.5</v>
      </c>
      <c r="J39" s="252">
        <v>1.5</v>
      </c>
      <c r="K39" s="252">
        <v>1.5</v>
      </c>
      <c r="L39" s="252">
        <v>1.5</v>
      </c>
      <c r="M39" s="252">
        <v>1.5</v>
      </c>
      <c r="N39" s="252">
        <v>1.5</v>
      </c>
      <c r="O39" s="252">
        <v>1.5</v>
      </c>
      <c r="P39" s="252">
        <v>1.5</v>
      </c>
      <c r="Q39" s="254"/>
      <c r="R39" s="252">
        <v>1.5</v>
      </c>
      <c r="S39" s="252">
        <v>1.5</v>
      </c>
      <c r="T39" s="252">
        <v>1.5</v>
      </c>
      <c r="U39" s="252">
        <v>1.5</v>
      </c>
      <c r="V39" s="252">
        <v>1.5</v>
      </c>
      <c r="W39" s="252">
        <v>1.5</v>
      </c>
      <c r="X39" s="252">
        <v>1.5</v>
      </c>
      <c r="Y39" s="252">
        <v>1.5</v>
      </c>
      <c r="Z39" s="256">
        <f t="shared" si="0"/>
        <v>24</v>
      </c>
      <c r="AA39" s="233"/>
      <c r="AB39" s="256">
        <f t="shared" si="1"/>
        <v>1.5</v>
      </c>
      <c r="AC39" s="256">
        <f t="shared" si="2"/>
        <v>1.5</v>
      </c>
      <c r="AD39" s="256">
        <f t="shared" si="3"/>
        <v>1.5</v>
      </c>
      <c r="AE39" s="256">
        <f t="shared" si="4"/>
        <v>1.5</v>
      </c>
      <c r="AF39" s="256">
        <f t="shared" si="5"/>
        <v>1.5</v>
      </c>
      <c r="AG39" s="256">
        <f t="shared" si="6"/>
        <v>1.5</v>
      </c>
      <c r="AH39" s="256">
        <f t="shared" si="7"/>
        <v>1.5</v>
      </c>
      <c r="AI39" s="257">
        <f t="shared" si="8"/>
        <v>1.5</v>
      </c>
      <c r="AJ39" s="258">
        <f t="shared" si="9"/>
        <v>12</v>
      </c>
    </row>
    <row r="40" spans="1:51" x14ac:dyDescent="0.25">
      <c r="A40" s="248">
        <v>32</v>
      </c>
      <c r="B40" s="131" t="s">
        <v>132</v>
      </c>
      <c r="C40" s="82" t="s">
        <v>67</v>
      </c>
      <c r="D40" s="83" t="s">
        <v>56</v>
      </c>
      <c r="E40" s="84">
        <v>11722</v>
      </c>
      <c r="F40" s="81" t="s">
        <v>133</v>
      </c>
      <c r="G40" s="85" t="s">
        <v>134</v>
      </c>
      <c r="H40" s="251" t="s">
        <v>158</v>
      </c>
      <c r="I40" s="252">
        <v>1.5</v>
      </c>
      <c r="J40" s="252">
        <f>IF(VLOOKUP($B40,'[1]1505'!$B$6:$N$28, 8, FALSE)="Ja",VLOOKUP($B40,'[1]1505'!$B$6:$N$28, 13, FALSE),1.5)</f>
        <v>1.5</v>
      </c>
      <c r="K40" s="252">
        <f>IF(VLOOKUP($B40,'[1]2305'!$B$6:$N$50, 8, FALSE)="Ja",VLOOKUP($B40,'[1]2305'!$B$6:$N$50, 13, FALSE),1.5)</f>
        <v>1.5</v>
      </c>
      <c r="L40" s="252">
        <f>IF(VLOOKUP($B40,'[1]3005'!$B$6:$N$50, 8, FALSE)="Ja",VLOOKUP($B40,'[1]3005'!$B$6:$N$50, 13, FALSE),1.5)</f>
        <v>1.5</v>
      </c>
      <c r="M40" s="252">
        <v>1.5</v>
      </c>
      <c r="N40" s="252">
        <f>IF(VLOOKUP($B40,'[1]1306'!$B$6:$N$49, 8, FALSE)="Ja",VLOOKUP($B40,'[1]1306'!$B$6:$N$49, 13, FALSE),1.5)</f>
        <v>1.5</v>
      </c>
      <c r="O40" s="252">
        <f>IF(VLOOKUP($B40,'[1]2006'!$B$6:$N$49, 8, FALSE)="Ja",VLOOKUP($B40,'[1]2006'!$B$6:$N$49, 13, FALSE),1.5)</f>
        <v>1.5</v>
      </c>
      <c r="P40" s="252">
        <v>1.5</v>
      </c>
      <c r="Q40" s="254"/>
      <c r="R40" s="252">
        <v>1.5</v>
      </c>
      <c r="S40" s="252">
        <f>IF(VLOOKUP($B40,'[1]1508'!$B$6:$N$49, 8, FALSE)="Ja",VLOOKUP($B40,'[1]1508'!$B$6:$N$49, 13, FALSE),1.5)</f>
        <v>1.5</v>
      </c>
      <c r="T40" s="252">
        <f>IF(VLOOKUP($B40,'[1]2208'!$B$6:$N$49, 8, FALSE)="Ja",VLOOKUP($B40,'[1]2208'!$B$6:$N$49, 13, FALSE),1.5)</f>
        <v>1.5</v>
      </c>
      <c r="U40" s="252">
        <v>1.5</v>
      </c>
      <c r="V40" s="252">
        <f>IF(VLOOKUP($B40,'[1]0509'!$B$6:$N$49, 8, FALSE)="Ja",VLOOKUP($B40,'[1]0509'!$B$6:$N$49, 13, FALSE),1.5)</f>
        <v>1.5</v>
      </c>
      <c r="W40" s="252">
        <f>IF(VLOOKUP($B40,'[1]1209'!$B$6:$N$49, 8, FALSE)="Ja",VLOOKUP($B40,'[1]1209'!$B$6:$N$49, 13, FALSE),1.5)</f>
        <v>1.5</v>
      </c>
      <c r="X40" s="252">
        <v>1.5</v>
      </c>
      <c r="Y40" s="252">
        <f>IF(VLOOKUP($B40,'[1]2609'!$B$6:$N$49, 8, FALSE)="Ja",VLOOKUP($B40,'[1]2609'!$B$6:$N$49, 13, FALSE),1.5)</f>
        <v>1.5</v>
      </c>
      <c r="Z40" s="256">
        <f t="shared" si="0"/>
        <v>24</v>
      </c>
      <c r="AA40" s="233"/>
      <c r="AB40" s="256">
        <f t="shared" si="1"/>
        <v>1.5</v>
      </c>
      <c r="AC40" s="256">
        <f t="shared" si="2"/>
        <v>1.5</v>
      </c>
      <c r="AD40" s="256">
        <f t="shared" si="3"/>
        <v>1.5</v>
      </c>
      <c r="AE40" s="256">
        <f t="shared" si="4"/>
        <v>1.5</v>
      </c>
      <c r="AF40" s="256">
        <f t="shared" si="5"/>
        <v>1.5</v>
      </c>
      <c r="AG40" s="256">
        <f t="shared" si="6"/>
        <v>1.5</v>
      </c>
      <c r="AH40" s="256">
        <f t="shared" si="7"/>
        <v>1.5</v>
      </c>
      <c r="AI40" s="257">
        <f t="shared" si="8"/>
        <v>1.5</v>
      </c>
      <c r="AJ40" s="258">
        <f t="shared" si="9"/>
        <v>12</v>
      </c>
    </row>
    <row r="41" spans="1:51" x14ac:dyDescent="0.25">
      <c r="A41" s="248">
        <v>32</v>
      </c>
      <c r="B41" s="131" t="s">
        <v>81</v>
      </c>
      <c r="C41" s="132" t="s">
        <v>60</v>
      </c>
      <c r="D41" s="133" t="s">
        <v>56</v>
      </c>
      <c r="E41" s="132">
        <v>14069</v>
      </c>
      <c r="F41" s="81" t="s">
        <v>82</v>
      </c>
      <c r="G41" s="85" t="s">
        <v>83</v>
      </c>
      <c r="H41" s="251" t="s">
        <v>157</v>
      </c>
      <c r="I41" s="252">
        <f>IF(VLOOKUP($B41,'[1]0905'!$B$6:$N$50, 8, FALSE)="Ja",VLOOKUP($B41,'[1]0905'!$B$6:$N$50, 13, FALSE),1.5)</f>
        <v>1.5</v>
      </c>
      <c r="J41" s="252">
        <f>IF(VLOOKUP($B41,'[1]1505'!$B$6:$N$28, 8, FALSE)="Ja",VLOOKUP($B41,'[1]1505'!$B$6:$N$28, 13, FALSE),1.5)</f>
        <v>1.5</v>
      </c>
      <c r="K41" s="252">
        <f>IF(VLOOKUP($B41,'[1]2305'!$B$6:$N$50, 8, FALSE)="Ja",VLOOKUP($B41,'[1]2305'!$B$6:$N$50, 13, FALSE),1.5)</f>
        <v>1.5</v>
      </c>
      <c r="L41" s="252">
        <f>IF(VLOOKUP($B41,'[1]3005'!$B$6:$N$50, 8, FALSE)="Ja",VLOOKUP($B41,'[1]3005'!$B$6:$N$50, 13, FALSE),1.5)</f>
        <v>1.5</v>
      </c>
      <c r="M41" s="252">
        <f>IF(VLOOKUP($B41,'[1]0606'!$B$6:$N$49, 8, FALSE)="Ja",VLOOKUP($B41,'[1]0606'!$B$6:$N$49, 13, FALSE),1.5)</f>
        <v>1.5</v>
      </c>
      <c r="N41" s="252">
        <f>IF(VLOOKUP($B41,'[1]1306'!$B$6:$N$49, 8, FALSE)="Ja",VLOOKUP($B41,'[1]1306'!$B$6:$N$49, 13, FALSE),1.5)</f>
        <v>1.5</v>
      </c>
      <c r="O41" s="252">
        <v>1.5</v>
      </c>
      <c r="P41" s="252">
        <v>1.5</v>
      </c>
      <c r="Q41" s="254"/>
      <c r="R41" s="252">
        <v>1.5</v>
      </c>
      <c r="S41" s="252">
        <f>IF(VLOOKUP($B41,'[1]1508'!$B$6:$N$49, 8, FALSE)="Ja",VLOOKUP($B41,'[1]1508'!$B$6:$N$49, 13, FALSE),1.5)</f>
        <v>1.5</v>
      </c>
      <c r="T41" s="252">
        <f>IF(VLOOKUP($B41,'[1]2208'!$B$6:$N$49, 8, FALSE)="Ja",VLOOKUP($B41,'[1]2208'!$B$6:$N$49, 13, FALSE),1.5)</f>
        <v>1.5</v>
      </c>
      <c r="U41" s="252">
        <f>IF(VLOOKUP($B41,'[1]2908'!$B$6:$N$49, 8, FALSE)="Ja",VLOOKUP($B41,'[1]2908'!$B$6:$N$49, 13, FALSE),1.5)</f>
        <v>1.5</v>
      </c>
      <c r="V41" s="252">
        <f>IF(VLOOKUP($B41,'[1]0509'!$B$6:$N$49, 8, FALSE)="Ja",VLOOKUP($B41,'[1]0509'!$B$6:$N$49, 13, FALSE),1.5)</f>
        <v>1.5</v>
      </c>
      <c r="W41" s="255">
        <v>1.5</v>
      </c>
      <c r="X41" s="252">
        <f>IF(VLOOKUP($B41,'[1]1909'!$B$6:$N$49, 8, FALSE)="Ja",VLOOKUP($B41,'[1]1909'!$B$6:$N$49, 13, FALSE),1.5)</f>
        <v>1.5</v>
      </c>
      <c r="Y41" s="252">
        <f>IF(VLOOKUP($B41,'[1]2609'!$B$6:$N$49, 8, FALSE)="Ja",VLOOKUP($B41,'[1]2609'!$B$6:$N$49, 13, FALSE),1.5)</f>
        <v>1.5</v>
      </c>
      <c r="Z41" s="256">
        <f t="shared" si="0"/>
        <v>24</v>
      </c>
      <c r="AA41" s="233"/>
      <c r="AB41" s="256">
        <f t="shared" si="1"/>
        <v>1.5</v>
      </c>
      <c r="AC41" s="256">
        <f t="shared" si="2"/>
        <v>1.5</v>
      </c>
      <c r="AD41" s="256">
        <f t="shared" si="3"/>
        <v>1.5</v>
      </c>
      <c r="AE41" s="256">
        <f t="shared" si="4"/>
        <v>1.5</v>
      </c>
      <c r="AF41" s="256">
        <f t="shared" si="5"/>
        <v>1.5</v>
      </c>
      <c r="AG41" s="256">
        <f t="shared" si="6"/>
        <v>1.5</v>
      </c>
      <c r="AH41" s="256">
        <f t="shared" si="7"/>
        <v>1.5</v>
      </c>
      <c r="AI41" s="257">
        <f t="shared" si="8"/>
        <v>1.5</v>
      </c>
      <c r="AJ41" s="258">
        <f t="shared" si="9"/>
        <v>12</v>
      </c>
    </row>
    <row r="42" spans="1:51" x14ac:dyDescent="0.25">
      <c r="A42" s="248">
        <v>32</v>
      </c>
      <c r="B42" s="81" t="s">
        <v>102</v>
      </c>
      <c r="C42" s="82" t="s">
        <v>103</v>
      </c>
      <c r="D42" s="83" t="s">
        <v>56</v>
      </c>
      <c r="E42" s="84">
        <v>15179</v>
      </c>
      <c r="F42" s="81" t="s">
        <v>104</v>
      </c>
      <c r="G42" s="141" t="s">
        <v>105</v>
      </c>
      <c r="H42" s="251" t="s">
        <v>158</v>
      </c>
      <c r="I42" s="252">
        <v>1.5</v>
      </c>
      <c r="J42" s="252">
        <f>IF(VLOOKUP($B42,'[1]1505'!$B$6:$N$28, 8, FALSE)="Ja",VLOOKUP($B42,'[1]1505'!$B$6:$N$28, 13, FALSE),1.5)</f>
        <v>1.5</v>
      </c>
      <c r="K42" s="252">
        <v>1.5</v>
      </c>
      <c r="L42" s="252">
        <v>1.5</v>
      </c>
      <c r="M42" s="252">
        <f>IF(VLOOKUP($B42,'[1]0606'!$B$6:$N$49, 8, FALSE)="Ja",VLOOKUP($B42,'[1]0606'!$B$6:$N$49, 13, FALSE),1.5)</f>
        <v>1.5</v>
      </c>
      <c r="N42" s="252">
        <f>IF(VLOOKUP($B42,'[1]1306'!$B$6:$N$49, 8, FALSE)="Ja",VLOOKUP($B42,'[1]1306'!$B$6:$N$49, 13, FALSE),1.5)</f>
        <v>1.5</v>
      </c>
      <c r="O42" s="252">
        <v>1.5</v>
      </c>
      <c r="P42" s="252">
        <v>1.5</v>
      </c>
      <c r="Q42" s="254"/>
      <c r="R42" s="252">
        <v>1.5</v>
      </c>
      <c r="S42" s="252">
        <v>1.5</v>
      </c>
      <c r="T42" s="252">
        <f>IF(VLOOKUP($B42,'[1]2208'!$B$6:$N$49, 8, FALSE)="Ja",VLOOKUP($B42,'[1]2208'!$B$6:$N$49, 13, FALSE),1.5)</f>
        <v>1.5</v>
      </c>
      <c r="U42" s="252">
        <f>IF(VLOOKUP($B42,'[1]2908'!$B$6:$N$49, 8, FALSE)="Ja",VLOOKUP($B42,'[1]2908'!$B$6:$N$49, 13, FALSE),1.5)</f>
        <v>1.5</v>
      </c>
      <c r="V42" s="252">
        <f>IF(VLOOKUP($B42,'[1]0509'!$B$6:$N$49, 8, FALSE)="Ja",VLOOKUP($B42,'[1]0509'!$B$6:$N$49, 13, FALSE),1.5)</f>
        <v>1.5</v>
      </c>
      <c r="W42" s="252">
        <f>IF(VLOOKUP($B42,'[1]1209'!$B$6:$N$49, 8, FALSE)="Ja",VLOOKUP($B42,'[1]1209'!$B$6:$N$49, 13, FALSE),1.5)</f>
        <v>1.5</v>
      </c>
      <c r="X42" s="252">
        <f>IF(VLOOKUP($B42,'[1]1909'!$B$6:$N$49, 8, FALSE)="Ja",VLOOKUP($B42,'[1]1909'!$B$6:$N$49, 13, FALSE),1.5)</f>
        <v>1.5</v>
      </c>
      <c r="Y42" s="252">
        <f>IF(VLOOKUP($B42,'[1]2609'!$B$6:$N$49, 8, FALSE)="Ja",VLOOKUP($B42,'[1]2609'!$B$6:$N$49, 13, FALSE),1.5)</f>
        <v>1.5</v>
      </c>
      <c r="Z42" s="256">
        <f t="shared" si="0"/>
        <v>24</v>
      </c>
      <c r="AA42" s="233"/>
      <c r="AB42" s="256">
        <f t="shared" si="1"/>
        <v>1.5</v>
      </c>
      <c r="AC42" s="256">
        <f t="shared" si="2"/>
        <v>1.5</v>
      </c>
      <c r="AD42" s="256">
        <f t="shared" si="3"/>
        <v>1.5</v>
      </c>
      <c r="AE42" s="256">
        <f t="shared" si="4"/>
        <v>1.5</v>
      </c>
      <c r="AF42" s="256">
        <f t="shared" si="5"/>
        <v>1.5</v>
      </c>
      <c r="AG42" s="256">
        <f t="shared" si="6"/>
        <v>1.5</v>
      </c>
      <c r="AH42" s="256">
        <f t="shared" si="7"/>
        <v>1.5</v>
      </c>
      <c r="AI42" s="257">
        <f t="shared" si="8"/>
        <v>1.5</v>
      </c>
      <c r="AJ42" s="258">
        <f t="shared" si="9"/>
        <v>12</v>
      </c>
    </row>
    <row r="43" spans="1:51" s="104" customFormat="1" ht="12.75" customHeight="1" x14ac:dyDescent="0.2">
      <c r="A43" s="248">
        <v>32</v>
      </c>
      <c r="B43" s="81" t="s">
        <v>120</v>
      </c>
      <c r="C43" s="82" t="s">
        <v>60</v>
      </c>
      <c r="D43" s="83" t="s">
        <v>56</v>
      </c>
      <c r="E43" s="84">
        <v>15953</v>
      </c>
      <c r="F43" s="131" t="s">
        <v>121</v>
      </c>
      <c r="G43" s="82" t="s">
        <v>122</v>
      </c>
      <c r="H43" s="251" t="s">
        <v>157</v>
      </c>
      <c r="I43" s="252">
        <f>IF(VLOOKUP($B43,'[1]0905'!$B$6:$N$50, 8, FALSE)="Ja",VLOOKUP($B43,'[1]0905'!$B$6:$N$50, 13, FALSE),1.5)</f>
        <v>1.5</v>
      </c>
      <c r="J43" s="252">
        <v>1.5</v>
      </c>
      <c r="K43" s="252">
        <f>IF(VLOOKUP($B43,'[1]2305'!$B$6:$N$50, 8, FALSE)="Ja",VLOOKUP($B43,'[1]2305'!$B$6:$N$50, 13, FALSE),1.5)</f>
        <v>1.5</v>
      </c>
      <c r="L43" s="252">
        <f>IF(VLOOKUP($B43,'[1]3005'!$B$6:$N$50, 8, FALSE)="Ja",VLOOKUP($B43,'[1]3005'!$B$6:$N$50, 13, FALSE),1.5)</f>
        <v>1.5</v>
      </c>
      <c r="M43" s="255">
        <v>1.5</v>
      </c>
      <c r="N43" s="252">
        <f>IF(VLOOKUP($B43,'[1]1306'!$B$6:$N$49, 8, FALSE)="Ja",VLOOKUP($B43,'[1]1306'!$B$6:$N$49, 13, FALSE),1.5)</f>
        <v>1.5</v>
      </c>
      <c r="O43" s="252">
        <v>1.5</v>
      </c>
      <c r="P43" s="252">
        <v>1.5</v>
      </c>
      <c r="Q43" s="254"/>
      <c r="R43" s="252">
        <v>1.5</v>
      </c>
      <c r="S43" s="252">
        <v>1.5</v>
      </c>
      <c r="T43" s="252">
        <f>IF(VLOOKUP($B43,'[1]2208'!$B$6:$N$49, 8, FALSE)="Ja",VLOOKUP($B43,'[1]2208'!$B$6:$N$49, 13, FALSE),1.5)</f>
        <v>1.5</v>
      </c>
      <c r="U43" s="252">
        <f>IF(VLOOKUP($B43,'[1]2908'!$B$6:$N$49, 8, FALSE)="Ja",VLOOKUP($B43,'[1]2908'!$B$6:$N$49, 13, FALSE),1.5)</f>
        <v>1.5</v>
      </c>
      <c r="V43" s="252">
        <v>1.5</v>
      </c>
      <c r="W43" s="252">
        <f>IF(VLOOKUP($B43,'[1]1209'!$B$6:$N$49, 8, FALSE)="Ja",VLOOKUP($B43,'[1]1209'!$B$6:$N$49, 13, FALSE),1.5)</f>
        <v>1.5</v>
      </c>
      <c r="X43" s="252">
        <f>IF(VLOOKUP($B43,'[1]1909'!$B$6:$N$49, 8, FALSE)="Ja",VLOOKUP($B43,'[1]1909'!$B$6:$N$49, 13, FALSE),1.5)</f>
        <v>1.5</v>
      </c>
      <c r="Y43" s="252">
        <f>IF(VLOOKUP($B43,'[1]2609'!$B$6:$N$49, 8, FALSE)="Ja",VLOOKUP($B43,'[1]2609'!$B$6:$N$49, 13, FALSE),1.5)</f>
        <v>1.5</v>
      </c>
      <c r="Z43" s="256">
        <f t="shared" si="0"/>
        <v>24</v>
      </c>
      <c r="AA43" s="233"/>
      <c r="AB43" s="256">
        <f t="shared" si="1"/>
        <v>1.5</v>
      </c>
      <c r="AC43" s="256">
        <f t="shared" si="2"/>
        <v>1.5</v>
      </c>
      <c r="AD43" s="256">
        <f t="shared" si="3"/>
        <v>1.5</v>
      </c>
      <c r="AE43" s="256">
        <f t="shared" si="4"/>
        <v>1.5</v>
      </c>
      <c r="AF43" s="256">
        <f t="shared" si="5"/>
        <v>1.5</v>
      </c>
      <c r="AG43" s="256">
        <f t="shared" si="6"/>
        <v>1.5</v>
      </c>
      <c r="AH43" s="256">
        <f t="shared" si="7"/>
        <v>1.5</v>
      </c>
      <c r="AI43" s="257">
        <f t="shared" si="8"/>
        <v>1.5</v>
      </c>
      <c r="AJ43" s="258">
        <f t="shared" si="9"/>
        <v>12</v>
      </c>
      <c r="AK43" s="101"/>
      <c r="AL43" s="102"/>
      <c r="AM43" s="103"/>
      <c r="AN43" s="103"/>
      <c r="AO43" s="101"/>
      <c r="AP43" s="102"/>
      <c r="AQ43" s="103"/>
      <c r="AR43" s="103"/>
      <c r="AS43" s="101"/>
      <c r="AT43" s="102"/>
      <c r="AU43" s="103"/>
      <c r="AV43" s="103"/>
      <c r="AW43" s="101"/>
      <c r="AX43" s="80"/>
      <c r="AY43" s="80"/>
    </row>
    <row r="44" spans="1:51" x14ac:dyDescent="0.25">
      <c r="A44" s="248">
        <v>32</v>
      </c>
      <c r="B44" s="111" t="s">
        <v>212</v>
      </c>
      <c r="C44" s="112" t="s">
        <v>67</v>
      </c>
      <c r="D44" s="113" t="s">
        <v>56</v>
      </c>
      <c r="E44" s="84">
        <v>11890</v>
      </c>
      <c r="F44" s="111" t="s">
        <v>213</v>
      </c>
      <c r="G44" s="115" t="s">
        <v>214</v>
      </c>
      <c r="H44" s="251" t="s">
        <v>158</v>
      </c>
      <c r="I44" s="252">
        <v>1.5</v>
      </c>
      <c r="J44" s="252">
        <v>1.5</v>
      </c>
      <c r="K44" s="252">
        <v>1.5</v>
      </c>
      <c r="L44" s="252">
        <v>1.5</v>
      </c>
      <c r="M44" s="252">
        <v>1.5</v>
      </c>
      <c r="N44" s="252">
        <v>1.5</v>
      </c>
      <c r="O44" s="252">
        <v>1.5</v>
      </c>
      <c r="P44" s="252">
        <v>1.5</v>
      </c>
      <c r="Q44" s="254"/>
      <c r="R44" s="252">
        <v>1.5</v>
      </c>
      <c r="S44" s="252">
        <v>1.5</v>
      </c>
      <c r="T44" s="252">
        <v>1.5</v>
      </c>
      <c r="U44" s="252">
        <v>1.5</v>
      </c>
      <c r="V44" s="252">
        <v>1.5</v>
      </c>
      <c r="W44" s="252">
        <v>1.5</v>
      </c>
      <c r="X44" s="252">
        <v>1.5</v>
      </c>
      <c r="Y44" s="252">
        <v>1.5</v>
      </c>
      <c r="Z44" s="256">
        <f t="shared" si="0"/>
        <v>24</v>
      </c>
      <c r="AA44" s="233"/>
      <c r="AB44" s="256">
        <f t="shared" si="1"/>
        <v>1.5</v>
      </c>
      <c r="AC44" s="256">
        <f t="shared" si="2"/>
        <v>1.5</v>
      </c>
      <c r="AD44" s="256">
        <f t="shared" si="3"/>
        <v>1.5</v>
      </c>
      <c r="AE44" s="256">
        <f t="shared" si="4"/>
        <v>1.5</v>
      </c>
      <c r="AF44" s="256">
        <f t="shared" si="5"/>
        <v>1.5</v>
      </c>
      <c r="AG44" s="256">
        <f t="shared" si="6"/>
        <v>1.5</v>
      </c>
      <c r="AH44" s="256">
        <f t="shared" si="7"/>
        <v>1.5</v>
      </c>
      <c r="AI44" s="257">
        <f t="shared" si="8"/>
        <v>1.5</v>
      </c>
      <c r="AJ44" s="258">
        <f t="shared" si="9"/>
        <v>12</v>
      </c>
    </row>
    <row r="45" spans="1:51" x14ac:dyDescent="0.25">
      <c r="A45" s="248">
        <v>32</v>
      </c>
      <c r="B45" s="81" t="s">
        <v>185</v>
      </c>
      <c r="C45" s="82" t="s">
        <v>60</v>
      </c>
      <c r="D45" s="83" t="s">
        <v>56</v>
      </c>
      <c r="E45" s="84">
        <v>9934</v>
      </c>
      <c r="F45" s="81" t="s">
        <v>186</v>
      </c>
      <c r="G45" s="141" t="s">
        <v>187</v>
      </c>
      <c r="H45" s="251" t="s">
        <v>158</v>
      </c>
      <c r="I45" s="252">
        <v>1.5</v>
      </c>
      <c r="J45" s="252">
        <v>1.5</v>
      </c>
      <c r="K45" s="252">
        <v>1.5</v>
      </c>
      <c r="L45" s="252">
        <v>1.5</v>
      </c>
      <c r="M45" s="252">
        <v>1.5</v>
      </c>
      <c r="N45" s="252">
        <f>IF(VLOOKUP($B45,'[1]1306'!$B$6:$N$49, 8, FALSE)="Ja",VLOOKUP($B45,'[1]1306'!$B$6:$N$49, 13, FALSE),1.5)</f>
        <v>1.5</v>
      </c>
      <c r="O45" s="252">
        <f>IF(VLOOKUP($B45,'[1]2006'!$B$6:$N$49, 8, FALSE)="Ja",VLOOKUP($B45,'[1]2006'!$B$6:$N$49, 13, FALSE),1.5)</f>
        <v>1.5</v>
      </c>
      <c r="P45" s="252">
        <f>IF(VLOOKUP($B45,'[1]2706'!$B$6:$N$49, 8, FALSE)="Ja",VLOOKUP($B45,'[1]2706'!$B$6:$N$49, 13, FALSE),1.5)</f>
        <v>1.5</v>
      </c>
      <c r="Q45" s="254"/>
      <c r="R45" s="252">
        <v>1.5</v>
      </c>
      <c r="S45" s="252">
        <v>1.5</v>
      </c>
      <c r="T45" s="252">
        <v>1.5</v>
      </c>
      <c r="U45" s="252">
        <v>1.5</v>
      </c>
      <c r="V45" s="252">
        <v>1.5</v>
      </c>
      <c r="W45" s="252">
        <f>IF(VLOOKUP($B45,'[1]1209'!$B$6:$N$49, 8, FALSE)="Ja",VLOOKUP($B45,'[1]1209'!$B$6:$N$49, 13, FALSE),1.5)</f>
        <v>1.5</v>
      </c>
      <c r="X45" s="252">
        <v>1.5</v>
      </c>
      <c r="Y45" s="252">
        <v>1.5</v>
      </c>
      <c r="Z45" s="256">
        <f t="shared" si="0"/>
        <v>24</v>
      </c>
      <c r="AA45" s="233"/>
      <c r="AB45" s="256">
        <f t="shared" si="1"/>
        <v>1.5</v>
      </c>
      <c r="AC45" s="256">
        <f t="shared" si="2"/>
        <v>1.5</v>
      </c>
      <c r="AD45" s="256">
        <f t="shared" si="3"/>
        <v>1.5</v>
      </c>
      <c r="AE45" s="256">
        <f t="shared" si="4"/>
        <v>1.5</v>
      </c>
      <c r="AF45" s="256">
        <f t="shared" si="5"/>
        <v>1.5</v>
      </c>
      <c r="AG45" s="256">
        <f t="shared" si="6"/>
        <v>1.5</v>
      </c>
      <c r="AH45" s="256">
        <f t="shared" si="7"/>
        <v>1.5</v>
      </c>
      <c r="AI45" s="257">
        <f t="shared" si="8"/>
        <v>1.5</v>
      </c>
      <c r="AJ45" s="258">
        <f t="shared" si="9"/>
        <v>12</v>
      </c>
    </row>
    <row r="46" spans="1:51" x14ac:dyDescent="0.25">
      <c r="A46" s="248">
        <v>32</v>
      </c>
      <c r="B46" s="184" t="s">
        <v>202</v>
      </c>
      <c r="C46" s="82" t="s">
        <v>55</v>
      </c>
      <c r="D46" s="83" t="s">
        <v>56</v>
      </c>
      <c r="E46" s="84">
        <v>13853</v>
      </c>
      <c r="F46" s="81" t="s">
        <v>203</v>
      </c>
      <c r="G46" s="85" t="s">
        <v>204</v>
      </c>
      <c r="H46" s="251" t="s">
        <v>158</v>
      </c>
      <c r="I46" s="252">
        <v>1.5</v>
      </c>
      <c r="J46" s="252">
        <v>1.5</v>
      </c>
      <c r="K46" s="252">
        <v>1.5</v>
      </c>
      <c r="L46" s="252">
        <v>1.5</v>
      </c>
      <c r="M46" s="252">
        <v>1.5</v>
      </c>
      <c r="N46" s="252">
        <v>1.5</v>
      </c>
      <c r="O46" s="252">
        <v>1.5</v>
      </c>
      <c r="P46" s="252">
        <f>IF(VLOOKUP($B46,'[1]2706'!$B$6:$N$49, 8, FALSE)="Ja",VLOOKUP($B46,'[1]2706'!$B$6:$N$49, 13, FALSE),1.5)</f>
        <v>1.5</v>
      </c>
      <c r="Q46" s="254"/>
      <c r="R46" s="252">
        <v>1.5</v>
      </c>
      <c r="S46" s="252">
        <v>1.5</v>
      </c>
      <c r="T46" s="252">
        <v>1.5</v>
      </c>
      <c r="U46" s="252">
        <v>1.5</v>
      </c>
      <c r="V46" s="252">
        <v>1.5</v>
      </c>
      <c r="W46" s="252">
        <v>1.5</v>
      </c>
      <c r="X46" s="252">
        <v>1.5</v>
      </c>
      <c r="Y46" s="252">
        <v>1.5</v>
      </c>
      <c r="Z46" s="256">
        <f t="shared" si="0"/>
        <v>24</v>
      </c>
      <c r="AA46" s="233"/>
      <c r="AB46" s="256">
        <f t="shared" si="1"/>
        <v>1.5</v>
      </c>
      <c r="AC46" s="256">
        <f t="shared" si="2"/>
        <v>1.5</v>
      </c>
      <c r="AD46" s="256">
        <f t="shared" si="3"/>
        <v>1.5</v>
      </c>
      <c r="AE46" s="256">
        <f t="shared" si="4"/>
        <v>1.5</v>
      </c>
      <c r="AF46" s="256">
        <f t="shared" si="5"/>
        <v>1.5</v>
      </c>
      <c r="AG46" s="256">
        <f t="shared" si="6"/>
        <v>1.5</v>
      </c>
      <c r="AH46" s="256">
        <f t="shared" si="7"/>
        <v>1.5</v>
      </c>
      <c r="AI46" s="257">
        <f t="shared" si="8"/>
        <v>1.5</v>
      </c>
      <c r="AJ46" s="258">
        <f t="shared" si="9"/>
        <v>12</v>
      </c>
    </row>
    <row r="47" spans="1:51" x14ac:dyDescent="0.25">
      <c r="A47" s="248">
        <v>32</v>
      </c>
      <c r="B47" s="184" t="s">
        <v>106</v>
      </c>
      <c r="C47" s="82" t="s">
        <v>67</v>
      </c>
      <c r="D47" s="83" t="s">
        <v>56</v>
      </c>
      <c r="E47" s="84">
        <v>14391</v>
      </c>
      <c r="F47" s="81" t="s">
        <v>107</v>
      </c>
      <c r="G47" s="85" t="s">
        <v>108</v>
      </c>
      <c r="H47" s="251" t="s">
        <v>158</v>
      </c>
      <c r="I47" s="252">
        <v>1.5</v>
      </c>
      <c r="J47" s="252">
        <v>1.5</v>
      </c>
      <c r="K47" s="252">
        <v>1.5</v>
      </c>
      <c r="L47" s="252">
        <v>1.5</v>
      </c>
      <c r="M47" s="252">
        <v>1.5</v>
      </c>
      <c r="N47" s="252">
        <v>1.5</v>
      </c>
      <c r="O47" s="252">
        <v>1.5</v>
      </c>
      <c r="P47" s="252">
        <v>1.5</v>
      </c>
      <c r="Q47" s="254"/>
      <c r="R47" s="252">
        <v>1.5</v>
      </c>
      <c r="S47" s="252">
        <f>IF(VLOOKUP($B47,'[1]1508'!$B$6:$N$49, 8, FALSE)="Ja",VLOOKUP($B47,'[1]1508'!$B$6:$N$49, 13, FALSE),1.5)</f>
        <v>1.5</v>
      </c>
      <c r="T47" s="252">
        <f>IF(VLOOKUP($B47,'[1]2208'!$B$6:$N$49, 8, FALSE)="Ja",VLOOKUP($B47,'[1]2208'!$B$6:$N$49, 13, FALSE),1.5)</f>
        <v>1.5</v>
      </c>
      <c r="U47" s="252">
        <f>IF(VLOOKUP($B47,'[1]2908'!$B$6:$N$49, 8, FALSE)="Ja",VLOOKUP($B47,'[1]2908'!$B$6:$N$49, 13, FALSE),1.5)</f>
        <v>1.5</v>
      </c>
      <c r="V47" s="252">
        <f>IF(VLOOKUP($B47,'[1]0509'!$B$6:$N$49, 8, FALSE)="Ja",VLOOKUP($B47,'[1]0509'!$B$6:$N$49, 13, FALSE),1.5)</f>
        <v>1.5</v>
      </c>
      <c r="W47" s="252">
        <v>1.5</v>
      </c>
      <c r="X47" s="252">
        <v>1.5</v>
      </c>
      <c r="Y47" s="252">
        <f>IF(VLOOKUP($B47,'[1]2609'!$B$6:$N$49, 8, FALSE)="Ja",VLOOKUP($B47,'[1]2609'!$B$6:$N$49, 13, FALSE),1.5)</f>
        <v>1.5</v>
      </c>
      <c r="Z47" s="256">
        <f t="shared" si="0"/>
        <v>24</v>
      </c>
      <c r="AA47" s="233"/>
      <c r="AB47" s="256">
        <f t="shared" si="1"/>
        <v>1.5</v>
      </c>
      <c r="AC47" s="256">
        <f t="shared" si="2"/>
        <v>1.5</v>
      </c>
      <c r="AD47" s="256">
        <f t="shared" si="3"/>
        <v>1.5</v>
      </c>
      <c r="AE47" s="256">
        <f t="shared" si="4"/>
        <v>1.5</v>
      </c>
      <c r="AF47" s="256">
        <f t="shared" si="5"/>
        <v>1.5</v>
      </c>
      <c r="AG47" s="256">
        <f t="shared" si="6"/>
        <v>1.5</v>
      </c>
      <c r="AH47" s="256">
        <f t="shared" si="7"/>
        <v>1.5</v>
      </c>
      <c r="AI47" s="257">
        <f t="shared" si="8"/>
        <v>1.5</v>
      </c>
      <c r="AJ47" s="258">
        <f t="shared" si="9"/>
        <v>12</v>
      </c>
    </row>
    <row r="48" spans="1:51" x14ac:dyDescent="0.25">
      <c r="A48" s="248">
        <v>32</v>
      </c>
      <c r="B48" s="81" t="s">
        <v>114</v>
      </c>
      <c r="C48" s="82" t="s">
        <v>67</v>
      </c>
      <c r="D48" s="83" t="s">
        <v>56</v>
      </c>
      <c r="E48" s="188">
        <v>10044</v>
      </c>
      <c r="F48" s="131" t="s">
        <v>115</v>
      </c>
      <c r="G48" s="189" t="s">
        <v>116</v>
      </c>
      <c r="H48" s="251" t="s">
        <v>158</v>
      </c>
      <c r="I48" s="252">
        <v>1.5</v>
      </c>
      <c r="J48" s="252">
        <v>1.5</v>
      </c>
      <c r="K48" s="252">
        <v>1.5</v>
      </c>
      <c r="L48" s="252">
        <v>1.5</v>
      </c>
      <c r="M48" s="252">
        <v>1.5</v>
      </c>
      <c r="N48" s="252">
        <v>1.5</v>
      </c>
      <c r="O48" s="252">
        <v>1.5</v>
      </c>
      <c r="P48" s="252">
        <v>1.5</v>
      </c>
      <c r="Q48" s="254"/>
      <c r="R48" s="252">
        <v>1.5</v>
      </c>
      <c r="S48" s="252">
        <v>1.5</v>
      </c>
      <c r="T48" s="252">
        <v>1.5</v>
      </c>
      <c r="U48" s="252">
        <v>1.5</v>
      </c>
      <c r="V48" s="252">
        <f>IF(VLOOKUP($B48,'[1]0509'!$B$6:$N$49, 8, FALSE)="Ja",VLOOKUP($B48,'[1]0509'!$B$6:$N$49, 13, FALSE),1.5)</f>
        <v>1.5</v>
      </c>
      <c r="W48" s="252">
        <v>1.5</v>
      </c>
      <c r="X48" s="252">
        <v>1.5</v>
      </c>
      <c r="Y48" s="252">
        <f>IF(VLOOKUP($B48,'[1]2609'!$B$6:$N$49, 8, FALSE)="Ja",VLOOKUP($B48,'[1]2609'!$B$6:$N$49, 13, FALSE),1.5)</f>
        <v>1.5</v>
      </c>
      <c r="Z48" s="256">
        <f t="shared" si="0"/>
        <v>24</v>
      </c>
      <c r="AA48" s="233"/>
      <c r="AB48" s="256">
        <f t="shared" si="1"/>
        <v>1.5</v>
      </c>
      <c r="AC48" s="256">
        <f t="shared" si="2"/>
        <v>1.5</v>
      </c>
      <c r="AD48" s="256">
        <f t="shared" si="3"/>
        <v>1.5</v>
      </c>
      <c r="AE48" s="256">
        <f t="shared" si="4"/>
        <v>1.5</v>
      </c>
      <c r="AF48" s="256">
        <f t="shared" si="5"/>
        <v>1.5</v>
      </c>
      <c r="AG48" s="256">
        <f t="shared" si="6"/>
        <v>1.5</v>
      </c>
      <c r="AH48" s="256">
        <f t="shared" si="7"/>
        <v>1.5</v>
      </c>
      <c r="AI48" s="257">
        <f t="shared" si="8"/>
        <v>1.5</v>
      </c>
      <c r="AJ48" s="258">
        <f t="shared" si="9"/>
        <v>12</v>
      </c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</sheetData>
  <autoFilter ref="A5:AJ48" xr:uid="{EE37F727-8EDA-405C-9E5C-553863F99D5F}">
    <sortState xmlns:xlrd2="http://schemas.microsoft.com/office/spreadsheetml/2017/richdata2" ref="A6:AJ48">
      <sortCondition ref="AJ5:AJ48"/>
    </sortState>
  </autoFilter>
  <mergeCells count="1">
    <mergeCell ref="D4:E4"/>
  </mergeCells>
  <dataValidations count="1">
    <dataValidation type="list" allowBlank="1" sqref="AX43:AY43" xr:uid="{8CDF97AD-D333-4F1F-91AE-33CC7AAB3C95}">
      <formula1>$AL$1:$AM$1</formula1>
    </dataValidation>
  </dataValidations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2609</vt:lpstr>
      <vt:lpstr>Sammendrag 2023</vt:lpstr>
      <vt:lpstr>SpinnakerCup 2023</vt:lpstr>
      <vt:lpstr>'2609'!Utskriftsområde</vt:lpstr>
      <vt:lpstr>'Sammendrag 2023'!Utskriftsområde</vt:lpstr>
      <vt:lpstr>'SpinnakerCup 2023'!Utskriftsområde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</dc:creator>
  <cp:lastModifiedBy>Stig Ulfsby</cp:lastModifiedBy>
  <dcterms:created xsi:type="dcterms:W3CDTF">2023-09-27T18:03:19Z</dcterms:created>
  <dcterms:modified xsi:type="dcterms:W3CDTF">2023-09-28T18:15:46Z</dcterms:modified>
</cp:coreProperties>
</file>