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25A2C149-5B7B-4978-8F58-60B98A9A0632}" xr6:coauthVersionLast="47" xr6:coauthVersionMax="47" xr10:uidLastSave="{00000000-0000-0000-0000-000000000000}"/>
  <bookViews>
    <workbookView xWindow="1170" yWindow="1170" windowWidth="26910" windowHeight="13920" xr2:uid="{9D57627B-AC3C-414E-96EB-8D2F9C5D096F}"/>
  </bookViews>
  <sheets>
    <sheet name="0606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'0606'!$A$5:$AS$26</definedName>
    <definedName name="_xlnm._FilterDatabase" localSheetId="1" hidden="1">'Sammendrag 2023'!$A$5:$AJ$39</definedName>
    <definedName name="_xlnm._FilterDatabase" localSheetId="2" hidden="1">'SpinnakerCup 2023'!$A$5:$AJ$41</definedName>
    <definedName name="Ja" localSheetId="1">'Sammendrag 2023'!#REF!</definedName>
    <definedName name="Ja">'SpinnakerCup 2023'!#REF!</definedName>
    <definedName name="_xlnm.Print_Area" localSheetId="0">'0606'!$A$1:$O$15</definedName>
    <definedName name="_xlnm.Print_Area" localSheetId="1">'Sammendrag 2023'!$A$1:$Z$26</definedName>
    <definedName name="_xlnm.Print_Area" localSheetId="2">'SpinnakerCup 2023'!$A$1:$Z$26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28" i="1"/>
  <c r="AB41" i="3"/>
  <c r="AC41" i="3"/>
  <c r="AD41" i="3"/>
  <c r="AE41" i="3"/>
  <c r="AF41" i="3"/>
  <c r="AG41" i="3"/>
  <c r="AH41" i="3"/>
  <c r="AI41" i="3"/>
  <c r="AJ41" i="3"/>
  <c r="Z41" i="3"/>
  <c r="I40" i="3"/>
  <c r="K40" i="3"/>
  <c r="L40" i="3"/>
  <c r="AB40" i="3"/>
  <c r="AC40" i="3"/>
  <c r="AD40" i="3"/>
  <c r="AE40" i="3"/>
  <c r="AF40" i="3"/>
  <c r="AG40" i="3"/>
  <c r="AH40" i="3"/>
  <c r="AI40" i="3"/>
  <c r="AJ40" i="3"/>
  <c r="Z40" i="3"/>
  <c r="J39" i="3"/>
  <c r="M39" i="3"/>
  <c r="AB39" i="3"/>
  <c r="AC39" i="3"/>
  <c r="AD39" i="3"/>
  <c r="AE39" i="3"/>
  <c r="AF39" i="3"/>
  <c r="AG39" i="3"/>
  <c r="AH39" i="3"/>
  <c r="AI39" i="3"/>
  <c r="AJ39" i="3"/>
  <c r="Z39" i="3"/>
  <c r="I38" i="3"/>
  <c r="J38" i="3"/>
  <c r="K38" i="3"/>
  <c r="M38" i="3"/>
  <c r="AB38" i="3"/>
  <c r="AC38" i="3"/>
  <c r="AD38" i="3"/>
  <c r="AE38" i="3"/>
  <c r="AF38" i="3"/>
  <c r="AG38" i="3"/>
  <c r="AH38" i="3"/>
  <c r="AI38" i="3"/>
  <c r="AJ38" i="3"/>
  <c r="Z38" i="3"/>
  <c r="I37" i="3"/>
  <c r="J37" i="3"/>
  <c r="K37" i="3"/>
  <c r="L37" i="3"/>
  <c r="M37" i="3"/>
  <c r="AB37" i="3"/>
  <c r="AC37" i="3"/>
  <c r="AD37" i="3"/>
  <c r="AE37" i="3"/>
  <c r="AF37" i="3"/>
  <c r="AG37" i="3"/>
  <c r="AH37" i="3"/>
  <c r="AI37" i="3"/>
  <c r="AJ37" i="3"/>
  <c r="Z37" i="3"/>
  <c r="J36" i="3"/>
  <c r="K36" i="3"/>
  <c r="L36" i="3"/>
  <c r="AB36" i="3"/>
  <c r="AC36" i="3"/>
  <c r="AD36" i="3"/>
  <c r="AE36" i="3"/>
  <c r="AF36" i="3"/>
  <c r="AG36" i="3"/>
  <c r="AH36" i="3"/>
  <c r="AI36" i="3"/>
  <c r="AJ36" i="3"/>
  <c r="Z36" i="3"/>
  <c r="AB35" i="3"/>
  <c r="AC35" i="3"/>
  <c r="AD35" i="3"/>
  <c r="AE35" i="3"/>
  <c r="AF35" i="3"/>
  <c r="AG35" i="3"/>
  <c r="AH35" i="3"/>
  <c r="AI35" i="3"/>
  <c r="AJ35" i="3"/>
  <c r="Z35" i="3"/>
  <c r="J34" i="3"/>
  <c r="K34" i="3"/>
  <c r="M34" i="3"/>
  <c r="AB34" i="3"/>
  <c r="AC34" i="3"/>
  <c r="AD34" i="3"/>
  <c r="AE34" i="3"/>
  <c r="AF34" i="3"/>
  <c r="AG34" i="3"/>
  <c r="AH34" i="3"/>
  <c r="AI34" i="3"/>
  <c r="AJ34" i="3"/>
  <c r="Z34" i="3"/>
  <c r="K33" i="3"/>
  <c r="AB33" i="3"/>
  <c r="AC33" i="3"/>
  <c r="AD33" i="3"/>
  <c r="AE33" i="3"/>
  <c r="AF33" i="3"/>
  <c r="AG33" i="3"/>
  <c r="AH33" i="3"/>
  <c r="AI33" i="3"/>
  <c r="AJ33" i="3"/>
  <c r="Z33" i="3"/>
  <c r="I32" i="3"/>
  <c r="J32" i="3"/>
  <c r="K32" i="3"/>
  <c r="L32" i="3"/>
  <c r="M32" i="3"/>
  <c r="AB32" i="3"/>
  <c r="AC32" i="3"/>
  <c r="AD32" i="3"/>
  <c r="AE32" i="3"/>
  <c r="AF32" i="3"/>
  <c r="AG32" i="3"/>
  <c r="AH32" i="3"/>
  <c r="AI32" i="3"/>
  <c r="AJ32" i="3"/>
  <c r="Z32" i="3"/>
  <c r="J31" i="3"/>
  <c r="K31" i="3"/>
  <c r="L31" i="3"/>
  <c r="M31" i="3"/>
  <c r="AB31" i="3"/>
  <c r="AC31" i="3"/>
  <c r="AD31" i="3"/>
  <c r="AE31" i="3"/>
  <c r="AF31" i="3"/>
  <c r="AG31" i="3"/>
  <c r="AH31" i="3"/>
  <c r="AI31" i="3"/>
  <c r="AJ31" i="3"/>
  <c r="Z31" i="3"/>
  <c r="J30" i="3"/>
  <c r="K30" i="3"/>
  <c r="AB30" i="3"/>
  <c r="AC30" i="3"/>
  <c r="AD30" i="3"/>
  <c r="AE30" i="3"/>
  <c r="AF30" i="3"/>
  <c r="AG30" i="3"/>
  <c r="AH30" i="3"/>
  <c r="AI30" i="3"/>
  <c r="AJ30" i="3"/>
  <c r="Z30" i="3"/>
  <c r="K29" i="3"/>
  <c r="L29" i="3"/>
  <c r="M29" i="3"/>
  <c r="AB29" i="3"/>
  <c r="AC29" i="3"/>
  <c r="AD29" i="3"/>
  <c r="AE29" i="3"/>
  <c r="AF29" i="3"/>
  <c r="AG29" i="3"/>
  <c r="AH29" i="3"/>
  <c r="AI29" i="3"/>
  <c r="AJ29" i="3"/>
  <c r="Z29" i="3"/>
  <c r="I28" i="3"/>
  <c r="K28" i="3"/>
  <c r="L28" i="3"/>
  <c r="M28" i="3"/>
  <c r="AB28" i="3"/>
  <c r="AC28" i="3"/>
  <c r="AD28" i="3"/>
  <c r="AE28" i="3"/>
  <c r="AF28" i="3"/>
  <c r="AG28" i="3"/>
  <c r="AH28" i="3"/>
  <c r="AI28" i="3"/>
  <c r="AJ28" i="3"/>
  <c r="Z28" i="3"/>
  <c r="J27" i="3"/>
  <c r="AB27" i="3"/>
  <c r="AC27" i="3"/>
  <c r="AD27" i="3"/>
  <c r="AE27" i="3"/>
  <c r="AF27" i="3"/>
  <c r="AG27" i="3"/>
  <c r="AH27" i="3"/>
  <c r="AI27" i="3"/>
  <c r="AJ27" i="3"/>
  <c r="Z27" i="3"/>
  <c r="I26" i="3"/>
  <c r="J26" i="3"/>
  <c r="K26" i="3"/>
  <c r="L26" i="3"/>
  <c r="AB26" i="3"/>
  <c r="AC26" i="3"/>
  <c r="AD26" i="3"/>
  <c r="AE26" i="3"/>
  <c r="AF26" i="3"/>
  <c r="AG26" i="3"/>
  <c r="AH26" i="3"/>
  <c r="AI26" i="3"/>
  <c r="AJ26" i="3"/>
  <c r="Z26" i="3"/>
  <c r="I25" i="3"/>
  <c r="K25" i="3"/>
  <c r="M25" i="3"/>
  <c r="AB25" i="3"/>
  <c r="AC25" i="3"/>
  <c r="AD25" i="3"/>
  <c r="AE25" i="3"/>
  <c r="AF25" i="3"/>
  <c r="AG25" i="3"/>
  <c r="AH25" i="3"/>
  <c r="AI25" i="3"/>
  <c r="AJ25" i="3"/>
  <c r="Z25" i="3"/>
  <c r="L24" i="3"/>
  <c r="M24" i="3"/>
  <c r="AB24" i="3"/>
  <c r="AC24" i="3"/>
  <c r="AD24" i="3"/>
  <c r="AE24" i="3"/>
  <c r="AF24" i="3"/>
  <c r="AG24" i="3"/>
  <c r="AH24" i="3"/>
  <c r="AI24" i="3"/>
  <c r="AJ24" i="3"/>
  <c r="Z24" i="3"/>
  <c r="I23" i="3"/>
  <c r="J23" i="3"/>
  <c r="K23" i="3"/>
  <c r="L23" i="3"/>
  <c r="M23" i="3"/>
  <c r="AB23" i="3"/>
  <c r="AC23" i="3"/>
  <c r="AD23" i="3"/>
  <c r="AE23" i="3"/>
  <c r="AF23" i="3"/>
  <c r="AG23" i="3"/>
  <c r="AH23" i="3"/>
  <c r="AI23" i="3"/>
  <c r="AJ23" i="3"/>
  <c r="Z23" i="3"/>
  <c r="K22" i="3"/>
  <c r="M22" i="3"/>
  <c r="AB22" i="3"/>
  <c r="AC22" i="3"/>
  <c r="AD22" i="3"/>
  <c r="AE22" i="3"/>
  <c r="AF22" i="3"/>
  <c r="AG22" i="3"/>
  <c r="AH22" i="3"/>
  <c r="AI22" i="3"/>
  <c r="AJ22" i="3"/>
  <c r="Z22" i="3"/>
  <c r="I21" i="3"/>
  <c r="J21" i="3"/>
  <c r="K21" i="3"/>
  <c r="L21" i="3"/>
  <c r="M21" i="3"/>
  <c r="AB21" i="3"/>
  <c r="AC21" i="3"/>
  <c r="AD21" i="3"/>
  <c r="AE21" i="3"/>
  <c r="AF21" i="3"/>
  <c r="AG21" i="3"/>
  <c r="AH21" i="3"/>
  <c r="AI21" i="3"/>
  <c r="AJ21" i="3"/>
  <c r="Z21" i="3"/>
  <c r="I20" i="3"/>
  <c r="K20" i="3"/>
  <c r="L20" i="3"/>
  <c r="M20" i="3"/>
  <c r="AB20" i="3"/>
  <c r="AC20" i="3"/>
  <c r="AD20" i="3"/>
  <c r="AE20" i="3"/>
  <c r="AF20" i="3"/>
  <c r="AG20" i="3"/>
  <c r="AH20" i="3"/>
  <c r="AI20" i="3"/>
  <c r="AJ20" i="3"/>
  <c r="Z20" i="3"/>
  <c r="I19" i="3"/>
  <c r="K19" i="3"/>
  <c r="M19" i="3"/>
  <c r="AB19" i="3"/>
  <c r="AC19" i="3"/>
  <c r="AD19" i="3"/>
  <c r="AE19" i="3"/>
  <c r="AF19" i="3"/>
  <c r="AG19" i="3"/>
  <c r="AH19" i="3"/>
  <c r="AI19" i="3"/>
  <c r="AJ19" i="3"/>
  <c r="Z19" i="3"/>
  <c r="J18" i="3"/>
  <c r="K18" i="3"/>
  <c r="L18" i="3"/>
  <c r="M18" i="3"/>
  <c r="AB18" i="3"/>
  <c r="AC18" i="3"/>
  <c r="AD18" i="3"/>
  <c r="AE18" i="3"/>
  <c r="AF18" i="3"/>
  <c r="AG18" i="3"/>
  <c r="AH18" i="3"/>
  <c r="AI18" i="3"/>
  <c r="AJ18" i="3"/>
  <c r="Z18" i="3"/>
  <c r="I17" i="3"/>
  <c r="K17" i="3"/>
  <c r="L17" i="3"/>
  <c r="M17" i="3"/>
  <c r="AB17" i="3"/>
  <c r="AC17" i="3"/>
  <c r="AD17" i="3"/>
  <c r="AE17" i="3"/>
  <c r="AF17" i="3"/>
  <c r="AG17" i="3"/>
  <c r="AH17" i="3"/>
  <c r="AI17" i="3"/>
  <c r="AJ17" i="3"/>
  <c r="Z17" i="3"/>
  <c r="K16" i="3"/>
  <c r="L16" i="3"/>
  <c r="M16" i="3"/>
  <c r="AB16" i="3"/>
  <c r="AC16" i="3"/>
  <c r="AD16" i="3"/>
  <c r="AE16" i="3"/>
  <c r="AF16" i="3"/>
  <c r="AG16" i="3"/>
  <c r="AH16" i="3"/>
  <c r="AI16" i="3"/>
  <c r="AJ16" i="3"/>
  <c r="Z16" i="3"/>
  <c r="I15" i="3"/>
  <c r="L15" i="3"/>
  <c r="M15" i="3"/>
  <c r="AB15" i="3"/>
  <c r="AC15" i="3"/>
  <c r="AD15" i="3"/>
  <c r="AE15" i="3"/>
  <c r="AF15" i="3"/>
  <c r="AG15" i="3"/>
  <c r="AH15" i="3"/>
  <c r="AI15" i="3"/>
  <c r="AJ15" i="3"/>
  <c r="Z15" i="3"/>
  <c r="I14" i="3"/>
  <c r="J14" i="3"/>
  <c r="K14" i="3"/>
  <c r="M14" i="3"/>
  <c r="AB14" i="3"/>
  <c r="AC14" i="3"/>
  <c r="AD14" i="3"/>
  <c r="AE14" i="3"/>
  <c r="AF14" i="3"/>
  <c r="AG14" i="3"/>
  <c r="AH14" i="3"/>
  <c r="AI14" i="3"/>
  <c r="AJ14" i="3"/>
  <c r="Z14" i="3"/>
  <c r="I13" i="3"/>
  <c r="K13" i="3"/>
  <c r="L13" i="3"/>
  <c r="M13" i="3"/>
  <c r="AB13" i="3"/>
  <c r="AC13" i="3"/>
  <c r="AD13" i="3"/>
  <c r="AE13" i="3"/>
  <c r="AF13" i="3"/>
  <c r="AG13" i="3"/>
  <c r="AH13" i="3"/>
  <c r="AI13" i="3"/>
  <c r="AJ13" i="3"/>
  <c r="Z13" i="3"/>
  <c r="I12" i="3"/>
  <c r="J12" i="3"/>
  <c r="K12" i="3"/>
  <c r="L12" i="3"/>
  <c r="M12" i="3"/>
  <c r="AB12" i="3"/>
  <c r="AC12" i="3"/>
  <c r="AD12" i="3"/>
  <c r="AE12" i="3"/>
  <c r="AF12" i="3"/>
  <c r="AG12" i="3"/>
  <c r="AH12" i="3"/>
  <c r="AI12" i="3"/>
  <c r="AJ12" i="3"/>
  <c r="Z12" i="3"/>
  <c r="I11" i="3"/>
  <c r="J11" i="3"/>
  <c r="K11" i="3"/>
  <c r="L11" i="3"/>
  <c r="M11" i="3"/>
  <c r="AB11" i="3"/>
  <c r="AC11" i="3"/>
  <c r="AD11" i="3"/>
  <c r="AE11" i="3"/>
  <c r="AF11" i="3"/>
  <c r="AG11" i="3"/>
  <c r="AH11" i="3"/>
  <c r="AI11" i="3"/>
  <c r="AJ11" i="3"/>
  <c r="Z11" i="3"/>
  <c r="I10" i="3"/>
  <c r="J10" i="3"/>
  <c r="K10" i="3"/>
  <c r="L10" i="3"/>
  <c r="M10" i="3"/>
  <c r="AB10" i="3"/>
  <c r="AC10" i="3"/>
  <c r="AD10" i="3"/>
  <c r="AE10" i="3"/>
  <c r="AF10" i="3"/>
  <c r="AG10" i="3"/>
  <c r="AH10" i="3"/>
  <c r="AI10" i="3"/>
  <c r="AJ10" i="3"/>
  <c r="Z10" i="3"/>
  <c r="I9" i="3"/>
  <c r="J9" i="3"/>
  <c r="K9" i="3"/>
  <c r="L9" i="3"/>
  <c r="M9" i="3"/>
  <c r="AB9" i="3"/>
  <c r="AC9" i="3"/>
  <c r="AD9" i="3"/>
  <c r="AE9" i="3"/>
  <c r="AF9" i="3"/>
  <c r="AG9" i="3"/>
  <c r="AH9" i="3"/>
  <c r="AI9" i="3"/>
  <c r="AJ9" i="3"/>
  <c r="Z9" i="3"/>
  <c r="I8" i="3"/>
  <c r="L8" i="3"/>
  <c r="M8" i="3"/>
  <c r="AB8" i="3"/>
  <c r="AC8" i="3"/>
  <c r="AD8" i="3"/>
  <c r="AE8" i="3"/>
  <c r="AF8" i="3"/>
  <c r="AG8" i="3"/>
  <c r="AH8" i="3"/>
  <c r="AI8" i="3"/>
  <c r="AJ8" i="3"/>
  <c r="Z8" i="3"/>
  <c r="I7" i="3"/>
  <c r="J7" i="3"/>
  <c r="K7" i="3"/>
  <c r="L7" i="3"/>
  <c r="M7" i="3"/>
  <c r="AB7" i="3"/>
  <c r="AC7" i="3"/>
  <c r="AD7" i="3"/>
  <c r="AE7" i="3"/>
  <c r="AF7" i="3"/>
  <c r="AG7" i="3"/>
  <c r="AH7" i="3"/>
  <c r="AI7" i="3"/>
  <c r="AJ7" i="3"/>
  <c r="Z7" i="3"/>
  <c r="J6" i="3"/>
  <c r="K6" i="3"/>
  <c r="L6" i="3"/>
  <c r="M6" i="3"/>
  <c r="AB6" i="3"/>
  <c r="AC6" i="3"/>
  <c r="AD6" i="3"/>
  <c r="AE6" i="3"/>
  <c r="AF6" i="3"/>
  <c r="AG6" i="3"/>
  <c r="AH6" i="3"/>
  <c r="AI6" i="3"/>
  <c r="AJ6" i="3"/>
  <c r="Z6" i="3"/>
  <c r="K39" i="2"/>
  <c r="AB39" i="2"/>
  <c r="AC39" i="2"/>
  <c r="AD39" i="2"/>
  <c r="AE39" i="2"/>
  <c r="AF39" i="2"/>
  <c r="AG39" i="2"/>
  <c r="AH39" i="2"/>
  <c r="AI39" i="2"/>
  <c r="AJ39" i="2"/>
  <c r="Z39" i="2"/>
  <c r="J38" i="2"/>
  <c r="AB38" i="2"/>
  <c r="AC38" i="2"/>
  <c r="AD38" i="2"/>
  <c r="AE38" i="2"/>
  <c r="AF38" i="2"/>
  <c r="AG38" i="2"/>
  <c r="AH38" i="2"/>
  <c r="AI38" i="2"/>
  <c r="AJ38" i="2"/>
  <c r="Z38" i="2"/>
  <c r="J37" i="2"/>
  <c r="K37" i="2"/>
  <c r="AB37" i="2"/>
  <c r="AC37" i="2"/>
  <c r="AD37" i="2"/>
  <c r="AE37" i="2"/>
  <c r="AF37" i="2"/>
  <c r="AG37" i="2"/>
  <c r="AH37" i="2"/>
  <c r="AI37" i="2"/>
  <c r="AJ37" i="2"/>
  <c r="Z37" i="2"/>
  <c r="J36" i="2"/>
  <c r="K36" i="2"/>
  <c r="M36" i="2"/>
  <c r="AB36" i="2"/>
  <c r="AC36" i="2"/>
  <c r="AD36" i="2"/>
  <c r="AE36" i="2"/>
  <c r="AF36" i="2"/>
  <c r="AG36" i="2"/>
  <c r="AH36" i="2"/>
  <c r="AI36" i="2"/>
  <c r="AJ36" i="2"/>
  <c r="Z36" i="2"/>
  <c r="I35" i="2"/>
  <c r="K35" i="2"/>
  <c r="M35" i="2"/>
  <c r="AB35" i="2"/>
  <c r="AC35" i="2"/>
  <c r="AD35" i="2"/>
  <c r="AE35" i="2"/>
  <c r="AF35" i="2"/>
  <c r="AG35" i="2"/>
  <c r="AH35" i="2"/>
  <c r="AI35" i="2"/>
  <c r="AJ35" i="2"/>
  <c r="Z35" i="2"/>
  <c r="I34" i="2"/>
  <c r="K34" i="2"/>
  <c r="L34" i="2"/>
  <c r="AB34" i="2"/>
  <c r="AC34" i="2"/>
  <c r="AD34" i="2"/>
  <c r="AE34" i="2"/>
  <c r="AF34" i="2"/>
  <c r="AG34" i="2"/>
  <c r="AH34" i="2"/>
  <c r="AI34" i="2"/>
  <c r="AJ34" i="2"/>
  <c r="Z34" i="2"/>
  <c r="L33" i="2"/>
  <c r="M33" i="2"/>
  <c r="AB33" i="2"/>
  <c r="AC33" i="2"/>
  <c r="AD33" i="2"/>
  <c r="AE33" i="2"/>
  <c r="AF33" i="2"/>
  <c r="AG33" i="2"/>
  <c r="AH33" i="2"/>
  <c r="AI33" i="2"/>
  <c r="AJ33" i="2"/>
  <c r="Z33" i="2"/>
  <c r="K32" i="2"/>
  <c r="M32" i="2"/>
  <c r="AB32" i="2"/>
  <c r="AC32" i="2"/>
  <c r="AD32" i="2"/>
  <c r="AE32" i="2"/>
  <c r="AF32" i="2"/>
  <c r="AG32" i="2"/>
  <c r="AH32" i="2"/>
  <c r="AI32" i="2"/>
  <c r="AJ32" i="2"/>
  <c r="Z32" i="2"/>
  <c r="J31" i="2"/>
  <c r="M31" i="2"/>
  <c r="AB31" i="2"/>
  <c r="AC31" i="2"/>
  <c r="AD31" i="2"/>
  <c r="AE31" i="2"/>
  <c r="AF31" i="2"/>
  <c r="AG31" i="2"/>
  <c r="AH31" i="2"/>
  <c r="AI31" i="2"/>
  <c r="AJ31" i="2"/>
  <c r="Z31" i="2"/>
  <c r="J30" i="2"/>
  <c r="K30" i="2"/>
  <c r="L30" i="2"/>
  <c r="M30" i="2"/>
  <c r="AB30" i="2"/>
  <c r="AC30" i="2"/>
  <c r="AD30" i="2"/>
  <c r="AE30" i="2"/>
  <c r="AF30" i="2"/>
  <c r="AG30" i="2"/>
  <c r="AH30" i="2"/>
  <c r="AI30" i="2"/>
  <c r="AJ30" i="2"/>
  <c r="Z30" i="2"/>
  <c r="I29" i="2"/>
  <c r="K29" i="2"/>
  <c r="L29" i="2"/>
  <c r="M29" i="2"/>
  <c r="AB29" i="2"/>
  <c r="AC29" i="2"/>
  <c r="AD29" i="2"/>
  <c r="AE29" i="2"/>
  <c r="AF29" i="2"/>
  <c r="AG29" i="2"/>
  <c r="AH29" i="2"/>
  <c r="AI29" i="2"/>
  <c r="AJ29" i="2"/>
  <c r="Z29" i="2"/>
  <c r="I28" i="2"/>
  <c r="K28" i="2"/>
  <c r="M28" i="2"/>
  <c r="AB28" i="2"/>
  <c r="AC28" i="2"/>
  <c r="AD28" i="2"/>
  <c r="AE28" i="2"/>
  <c r="AF28" i="2"/>
  <c r="AG28" i="2"/>
  <c r="AH28" i="2"/>
  <c r="AI28" i="2"/>
  <c r="AJ28" i="2"/>
  <c r="Z28" i="2"/>
  <c r="K27" i="2"/>
  <c r="L27" i="2"/>
  <c r="M27" i="2"/>
  <c r="AB27" i="2"/>
  <c r="AC27" i="2"/>
  <c r="AD27" i="2"/>
  <c r="AE27" i="2"/>
  <c r="AF27" i="2"/>
  <c r="AG27" i="2"/>
  <c r="AH27" i="2"/>
  <c r="AI27" i="2"/>
  <c r="AJ27" i="2"/>
  <c r="Z27" i="2"/>
  <c r="I26" i="2"/>
  <c r="K26" i="2"/>
  <c r="L26" i="2"/>
  <c r="M26" i="2"/>
  <c r="AB26" i="2"/>
  <c r="AC26" i="2"/>
  <c r="AD26" i="2"/>
  <c r="AE26" i="2"/>
  <c r="AF26" i="2"/>
  <c r="AG26" i="2"/>
  <c r="AH26" i="2"/>
  <c r="AI26" i="2"/>
  <c r="AJ26" i="2"/>
  <c r="Z26" i="2"/>
  <c r="K25" i="2"/>
  <c r="L25" i="2"/>
  <c r="M25" i="2"/>
  <c r="AB25" i="2"/>
  <c r="AC25" i="2"/>
  <c r="AD25" i="2"/>
  <c r="AE25" i="2"/>
  <c r="AF25" i="2"/>
  <c r="AG25" i="2"/>
  <c r="AH25" i="2"/>
  <c r="AI25" i="2"/>
  <c r="AJ25" i="2"/>
  <c r="Z25" i="2"/>
  <c r="I24" i="2"/>
  <c r="L24" i="2"/>
  <c r="M24" i="2"/>
  <c r="AB24" i="2"/>
  <c r="AC24" i="2"/>
  <c r="AD24" i="2"/>
  <c r="AE24" i="2"/>
  <c r="AF24" i="2"/>
  <c r="AG24" i="2"/>
  <c r="AH24" i="2"/>
  <c r="AI24" i="2"/>
  <c r="AJ24" i="2"/>
  <c r="Z24" i="2"/>
  <c r="I23" i="2"/>
  <c r="K23" i="2"/>
  <c r="L23" i="2"/>
  <c r="M23" i="2"/>
  <c r="AB23" i="2"/>
  <c r="AC23" i="2"/>
  <c r="AD23" i="2"/>
  <c r="AE23" i="2"/>
  <c r="AF23" i="2"/>
  <c r="AG23" i="2"/>
  <c r="AH23" i="2"/>
  <c r="AI23" i="2"/>
  <c r="AJ23" i="2"/>
  <c r="Z23" i="2"/>
  <c r="I22" i="2"/>
  <c r="J22" i="2"/>
  <c r="K22" i="2"/>
  <c r="L22" i="2"/>
  <c r="AB22" i="2"/>
  <c r="AC22" i="2"/>
  <c r="AD22" i="2"/>
  <c r="AE22" i="2"/>
  <c r="AF22" i="2"/>
  <c r="AG22" i="2"/>
  <c r="AH22" i="2"/>
  <c r="AI22" i="2"/>
  <c r="AJ22" i="2"/>
  <c r="Z22" i="2"/>
  <c r="J21" i="2"/>
  <c r="K21" i="2"/>
  <c r="L21" i="2"/>
  <c r="M21" i="2"/>
  <c r="AB21" i="2"/>
  <c r="AC21" i="2"/>
  <c r="AD21" i="2"/>
  <c r="AE21" i="2"/>
  <c r="AF21" i="2"/>
  <c r="AG21" i="2"/>
  <c r="AH21" i="2"/>
  <c r="AI21" i="2"/>
  <c r="AJ21" i="2"/>
  <c r="Z21" i="2"/>
  <c r="J20" i="2"/>
  <c r="K20" i="2"/>
  <c r="L20" i="2"/>
  <c r="AB20" i="2"/>
  <c r="AC20" i="2"/>
  <c r="AD20" i="2"/>
  <c r="AE20" i="2"/>
  <c r="AF20" i="2"/>
  <c r="AG20" i="2"/>
  <c r="AH20" i="2"/>
  <c r="AI20" i="2"/>
  <c r="AJ20" i="2"/>
  <c r="Z20" i="2"/>
  <c r="I19" i="2"/>
  <c r="J19" i="2"/>
  <c r="K19" i="2"/>
  <c r="L19" i="2"/>
  <c r="M19" i="2"/>
  <c r="AB19" i="2"/>
  <c r="AC19" i="2"/>
  <c r="AD19" i="2"/>
  <c r="AE19" i="2"/>
  <c r="AF19" i="2"/>
  <c r="AG19" i="2"/>
  <c r="AH19" i="2"/>
  <c r="AI19" i="2"/>
  <c r="AJ19" i="2"/>
  <c r="Z19" i="2"/>
  <c r="I18" i="2"/>
  <c r="K18" i="2"/>
  <c r="L18" i="2"/>
  <c r="M18" i="2"/>
  <c r="AB18" i="2"/>
  <c r="AC18" i="2"/>
  <c r="AD18" i="2"/>
  <c r="AE18" i="2"/>
  <c r="AF18" i="2"/>
  <c r="AG18" i="2"/>
  <c r="AH18" i="2"/>
  <c r="AI18" i="2"/>
  <c r="AJ18" i="2"/>
  <c r="Z18" i="2"/>
  <c r="I17" i="2"/>
  <c r="J17" i="2"/>
  <c r="K17" i="2"/>
  <c r="L17" i="2"/>
  <c r="M17" i="2"/>
  <c r="AB17" i="2"/>
  <c r="AC17" i="2"/>
  <c r="AD17" i="2"/>
  <c r="AE17" i="2"/>
  <c r="AF17" i="2"/>
  <c r="AG17" i="2"/>
  <c r="AH17" i="2"/>
  <c r="AI17" i="2"/>
  <c r="AJ17" i="2"/>
  <c r="Z17" i="2"/>
  <c r="I16" i="2"/>
  <c r="L16" i="2"/>
  <c r="M16" i="2"/>
  <c r="AB16" i="2"/>
  <c r="AC16" i="2"/>
  <c r="AD16" i="2"/>
  <c r="AE16" i="2"/>
  <c r="AF16" i="2"/>
  <c r="AG16" i="2"/>
  <c r="AH16" i="2"/>
  <c r="AI16" i="2"/>
  <c r="AJ16" i="2"/>
  <c r="Z16" i="2"/>
  <c r="I15" i="2"/>
  <c r="J15" i="2"/>
  <c r="K15" i="2"/>
  <c r="L15" i="2"/>
  <c r="M15" i="2"/>
  <c r="AB15" i="2"/>
  <c r="AC15" i="2"/>
  <c r="AD15" i="2"/>
  <c r="AE15" i="2"/>
  <c r="AF15" i="2"/>
  <c r="AG15" i="2"/>
  <c r="AH15" i="2"/>
  <c r="AI15" i="2"/>
  <c r="AJ15" i="2"/>
  <c r="Z15" i="2"/>
  <c r="I14" i="2"/>
  <c r="J14" i="2"/>
  <c r="K14" i="2"/>
  <c r="M14" i="2"/>
  <c r="AB14" i="2"/>
  <c r="AC14" i="2"/>
  <c r="AD14" i="2"/>
  <c r="AE14" i="2"/>
  <c r="AF14" i="2"/>
  <c r="AG14" i="2"/>
  <c r="AH14" i="2"/>
  <c r="AI14" i="2"/>
  <c r="AJ14" i="2"/>
  <c r="Z14" i="2"/>
  <c r="I13" i="2"/>
  <c r="J13" i="2"/>
  <c r="K13" i="2"/>
  <c r="L13" i="2"/>
  <c r="M13" i="2"/>
  <c r="AB13" i="2"/>
  <c r="AC13" i="2"/>
  <c r="AD13" i="2"/>
  <c r="AE13" i="2"/>
  <c r="AF13" i="2"/>
  <c r="AG13" i="2"/>
  <c r="AH13" i="2"/>
  <c r="AI13" i="2"/>
  <c r="AJ13" i="2"/>
  <c r="Z13" i="2"/>
  <c r="I12" i="2"/>
  <c r="J12" i="2"/>
  <c r="K12" i="2"/>
  <c r="M12" i="2"/>
  <c r="AB12" i="2"/>
  <c r="AC12" i="2"/>
  <c r="AD12" i="2"/>
  <c r="AE12" i="2"/>
  <c r="AF12" i="2"/>
  <c r="AG12" i="2"/>
  <c r="AH12" i="2"/>
  <c r="AI12" i="2"/>
  <c r="AJ12" i="2"/>
  <c r="Z12" i="2"/>
  <c r="J11" i="2"/>
  <c r="K11" i="2"/>
  <c r="L11" i="2"/>
  <c r="M11" i="2"/>
  <c r="AB11" i="2"/>
  <c r="AC11" i="2"/>
  <c r="AD11" i="2"/>
  <c r="AE11" i="2"/>
  <c r="AF11" i="2"/>
  <c r="AG11" i="2"/>
  <c r="AH11" i="2"/>
  <c r="AI11" i="2"/>
  <c r="AJ11" i="2"/>
  <c r="Z11" i="2"/>
  <c r="I10" i="2"/>
  <c r="J10" i="2"/>
  <c r="K10" i="2"/>
  <c r="L10" i="2"/>
  <c r="M10" i="2"/>
  <c r="AB10" i="2"/>
  <c r="AC10" i="2"/>
  <c r="AD10" i="2"/>
  <c r="AE10" i="2"/>
  <c r="AF10" i="2"/>
  <c r="AG10" i="2"/>
  <c r="AH10" i="2"/>
  <c r="AI10" i="2"/>
  <c r="AJ10" i="2"/>
  <c r="Z10" i="2"/>
  <c r="I9" i="2"/>
  <c r="J9" i="2"/>
  <c r="K9" i="2"/>
  <c r="L9" i="2"/>
  <c r="M9" i="2"/>
  <c r="AB9" i="2"/>
  <c r="AC9" i="2"/>
  <c r="AD9" i="2"/>
  <c r="AE9" i="2"/>
  <c r="AF9" i="2"/>
  <c r="AG9" i="2"/>
  <c r="AH9" i="2"/>
  <c r="AI9" i="2"/>
  <c r="AJ9" i="2"/>
  <c r="Z9" i="2"/>
  <c r="I8" i="2"/>
  <c r="J8" i="2"/>
  <c r="K8" i="2"/>
  <c r="L8" i="2"/>
  <c r="M8" i="2"/>
  <c r="AB8" i="2"/>
  <c r="AC8" i="2"/>
  <c r="AD8" i="2"/>
  <c r="AE8" i="2"/>
  <c r="AF8" i="2"/>
  <c r="AG8" i="2"/>
  <c r="AH8" i="2"/>
  <c r="AI8" i="2"/>
  <c r="AJ8" i="2"/>
  <c r="Z8" i="2"/>
  <c r="I7" i="2"/>
  <c r="J7" i="2"/>
  <c r="K7" i="2"/>
  <c r="L7" i="2"/>
  <c r="M7" i="2"/>
  <c r="AB7" i="2"/>
  <c r="AC7" i="2"/>
  <c r="AD7" i="2"/>
  <c r="AE7" i="2"/>
  <c r="AF7" i="2"/>
  <c r="AG7" i="2"/>
  <c r="AH7" i="2"/>
  <c r="AI7" i="2"/>
  <c r="AJ7" i="2"/>
  <c r="Z7" i="2"/>
  <c r="I6" i="2"/>
  <c r="J6" i="2"/>
  <c r="K6" i="2"/>
  <c r="L6" i="2"/>
  <c r="M6" i="2"/>
  <c r="AB6" i="2"/>
  <c r="AC6" i="2"/>
  <c r="AD6" i="2"/>
  <c r="AE6" i="2"/>
  <c r="AF6" i="2"/>
  <c r="AG6" i="2"/>
  <c r="AH6" i="2"/>
  <c r="AI6" i="2"/>
  <c r="AJ6" i="2"/>
  <c r="Z6" i="2"/>
  <c r="AO33" i="1"/>
  <c r="AQ33" i="1"/>
  <c r="AP33" i="1"/>
  <c r="AN33" i="1"/>
  <c r="AK33" i="1"/>
  <c r="AM33" i="1"/>
  <c r="AL33" i="1"/>
  <c r="AJ33" i="1"/>
  <c r="AG33" i="1"/>
  <c r="AI33" i="1"/>
  <c r="AH33" i="1"/>
  <c r="AF33" i="1"/>
  <c r="AC33" i="1"/>
  <c r="AE33" i="1"/>
  <c r="AD33" i="1"/>
  <c r="AB33" i="1"/>
  <c r="N33" i="1"/>
  <c r="J33" i="1"/>
  <c r="L33" i="1"/>
  <c r="AO32" i="1"/>
  <c r="AQ32" i="1"/>
  <c r="AP32" i="1"/>
  <c r="AN32" i="1"/>
  <c r="AK32" i="1"/>
  <c r="AM32" i="1"/>
  <c r="AL32" i="1"/>
  <c r="AJ32" i="1"/>
  <c r="AG32" i="1"/>
  <c r="AI32" i="1"/>
  <c r="AH32" i="1"/>
  <c r="AF32" i="1"/>
  <c r="AC32" i="1"/>
  <c r="AE32" i="1"/>
  <c r="AD32" i="1"/>
  <c r="AB32" i="1"/>
  <c r="N32" i="1"/>
  <c r="J32" i="1"/>
  <c r="L32" i="1"/>
  <c r="AO31" i="1"/>
  <c r="AQ31" i="1"/>
  <c r="AP31" i="1"/>
  <c r="AN31" i="1"/>
  <c r="AK31" i="1"/>
  <c r="AM31" i="1"/>
  <c r="AL31" i="1"/>
  <c r="AJ31" i="1"/>
  <c r="AG31" i="1"/>
  <c r="AI31" i="1"/>
  <c r="AH31" i="1"/>
  <c r="AF31" i="1"/>
  <c r="AC31" i="1"/>
  <c r="AE31" i="1"/>
  <c r="AD31" i="1"/>
  <c r="AB31" i="1"/>
  <c r="N31" i="1"/>
  <c r="J31" i="1"/>
  <c r="L31" i="1"/>
  <c r="AO30" i="1"/>
  <c r="AQ30" i="1"/>
  <c r="AP30" i="1"/>
  <c r="AN30" i="1"/>
  <c r="AK30" i="1"/>
  <c r="AM30" i="1"/>
  <c r="AL30" i="1"/>
  <c r="AJ30" i="1"/>
  <c r="AG30" i="1"/>
  <c r="AI30" i="1"/>
  <c r="AH30" i="1"/>
  <c r="AF30" i="1"/>
  <c r="AC30" i="1"/>
  <c r="AE30" i="1"/>
  <c r="AD30" i="1"/>
  <c r="AB30" i="1"/>
  <c r="N30" i="1"/>
  <c r="J30" i="1"/>
  <c r="L30" i="1"/>
  <c r="AO29" i="1"/>
  <c r="AQ29" i="1"/>
  <c r="AP29" i="1"/>
  <c r="AN29" i="1"/>
  <c r="AK29" i="1"/>
  <c r="AM29" i="1"/>
  <c r="AL29" i="1"/>
  <c r="AJ29" i="1"/>
  <c r="AG29" i="1"/>
  <c r="AI29" i="1"/>
  <c r="AH29" i="1"/>
  <c r="AF29" i="1"/>
  <c r="AC29" i="1"/>
  <c r="AE29" i="1"/>
  <c r="AD29" i="1"/>
  <c r="AB29" i="1"/>
  <c r="N29" i="1"/>
  <c r="J29" i="1"/>
  <c r="L29" i="1"/>
  <c r="AO28" i="1"/>
  <c r="AQ28" i="1"/>
  <c r="AP28" i="1"/>
  <c r="AN28" i="1"/>
  <c r="AK28" i="1"/>
  <c r="AM28" i="1"/>
  <c r="AL28" i="1"/>
  <c r="AJ28" i="1"/>
  <c r="AG28" i="1"/>
  <c r="AI28" i="1"/>
  <c r="AH28" i="1"/>
  <c r="AF28" i="1"/>
  <c r="AC28" i="1"/>
  <c r="AE28" i="1"/>
  <c r="AD28" i="1"/>
  <c r="AB28" i="1"/>
  <c r="N28" i="1"/>
  <c r="J28" i="1"/>
  <c r="L28" i="1"/>
  <c r="AO27" i="1"/>
  <c r="AQ27" i="1"/>
  <c r="AP27" i="1"/>
  <c r="AN27" i="1"/>
  <c r="AK27" i="1"/>
  <c r="AM27" i="1"/>
  <c r="AL27" i="1"/>
  <c r="AJ27" i="1"/>
  <c r="AG27" i="1"/>
  <c r="AI27" i="1"/>
  <c r="AH27" i="1"/>
  <c r="AF27" i="1"/>
  <c r="AC27" i="1"/>
  <c r="AE27" i="1"/>
  <c r="AD27" i="1"/>
  <c r="AB27" i="1"/>
  <c r="N27" i="1"/>
  <c r="J27" i="1"/>
  <c r="L27" i="1"/>
  <c r="M27" i="1"/>
  <c r="AO26" i="1"/>
  <c r="AQ26" i="1"/>
  <c r="AP26" i="1"/>
  <c r="AN26" i="1"/>
  <c r="AK26" i="1"/>
  <c r="AM26" i="1"/>
  <c r="AL26" i="1"/>
  <c r="AJ26" i="1"/>
  <c r="AG26" i="1"/>
  <c r="AI26" i="1"/>
  <c r="AH26" i="1"/>
  <c r="AF26" i="1"/>
  <c r="AC26" i="1"/>
  <c r="AE26" i="1"/>
  <c r="AD26" i="1"/>
  <c r="AB26" i="1"/>
  <c r="N26" i="1"/>
  <c r="J26" i="1"/>
  <c r="L26" i="1"/>
  <c r="M26" i="1"/>
  <c r="AO25" i="1"/>
  <c r="AQ25" i="1"/>
  <c r="AP25" i="1"/>
  <c r="AN25" i="1"/>
  <c r="AK25" i="1"/>
  <c r="AM25" i="1"/>
  <c r="AL25" i="1"/>
  <c r="AJ25" i="1"/>
  <c r="AG25" i="1"/>
  <c r="AI25" i="1"/>
  <c r="AH25" i="1"/>
  <c r="AF25" i="1"/>
  <c r="AC25" i="1"/>
  <c r="AE25" i="1"/>
  <c r="AD25" i="1"/>
  <c r="AB25" i="1"/>
  <c r="N25" i="1"/>
  <c r="J25" i="1"/>
  <c r="L25" i="1"/>
  <c r="M25" i="1"/>
  <c r="AO24" i="1"/>
  <c r="AQ24" i="1"/>
  <c r="AP24" i="1"/>
  <c r="AN24" i="1"/>
  <c r="AK24" i="1"/>
  <c r="AM24" i="1"/>
  <c r="AL24" i="1"/>
  <c r="AJ24" i="1"/>
  <c r="AG24" i="1"/>
  <c r="AI24" i="1"/>
  <c r="AH24" i="1"/>
  <c r="AF24" i="1"/>
  <c r="AC24" i="1"/>
  <c r="AE24" i="1"/>
  <c r="AD24" i="1"/>
  <c r="AB24" i="1"/>
  <c r="N24" i="1"/>
  <c r="J24" i="1"/>
  <c r="L24" i="1"/>
  <c r="M24" i="1"/>
  <c r="AO23" i="1"/>
  <c r="AQ23" i="1"/>
  <c r="AP23" i="1"/>
  <c r="AN23" i="1"/>
  <c r="AK23" i="1"/>
  <c r="AM23" i="1"/>
  <c r="AL23" i="1"/>
  <c r="AJ23" i="1"/>
  <c r="AG23" i="1"/>
  <c r="AI23" i="1"/>
  <c r="AH23" i="1"/>
  <c r="AF23" i="1"/>
  <c r="AC23" i="1"/>
  <c r="AE23" i="1"/>
  <c r="AD23" i="1"/>
  <c r="AB23" i="1"/>
  <c r="N23" i="1"/>
  <c r="J23" i="1"/>
  <c r="L23" i="1"/>
  <c r="M23" i="1"/>
  <c r="AO22" i="1"/>
  <c r="AQ22" i="1"/>
  <c r="AP22" i="1"/>
  <c r="AN22" i="1"/>
  <c r="AK22" i="1"/>
  <c r="AM22" i="1"/>
  <c r="AL22" i="1"/>
  <c r="AJ22" i="1"/>
  <c r="AG22" i="1"/>
  <c r="AI22" i="1"/>
  <c r="AH22" i="1"/>
  <c r="AF22" i="1"/>
  <c r="AC22" i="1"/>
  <c r="AE22" i="1"/>
  <c r="AD22" i="1"/>
  <c r="AB22" i="1"/>
  <c r="N22" i="1"/>
  <c r="J22" i="1"/>
  <c r="L22" i="1"/>
  <c r="M22" i="1"/>
  <c r="AO21" i="1"/>
  <c r="AQ21" i="1"/>
  <c r="AP21" i="1"/>
  <c r="AN21" i="1"/>
  <c r="AK21" i="1"/>
  <c r="AM21" i="1"/>
  <c r="AL21" i="1"/>
  <c r="AJ21" i="1"/>
  <c r="AG21" i="1"/>
  <c r="AI21" i="1"/>
  <c r="AH21" i="1"/>
  <c r="AF21" i="1"/>
  <c r="AC21" i="1"/>
  <c r="AE21" i="1"/>
  <c r="AD21" i="1"/>
  <c r="AB21" i="1"/>
  <c r="N21" i="1"/>
  <c r="J21" i="1"/>
  <c r="L21" i="1"/>
  <c r="M21" i="1"/>
  <c r="AO20" i="1"/>
  <c r="AQ20" i="1"/>
  <c r="AP20" i="1"/>
  <c r="AN20" i="1"/>
  <c r="AK20" i="1"/>
  <c r="AM20" i="1"/>
  <c r="AL20" i="1"/>
  <c r="AJ20" i="1"/>
  <c r="AG20" i="1"/>
  <c r="AI20" i="1"/>
  <c r="AH20" i="1"/>
  <c r="AF20" i="1"/>
  <c r="AC20" i="1"/>
  <c r="AE20" i="1"/>
  <c r="AD20" i="1"/>
  <c r="AB20" i="1"/>
  <c r="N20" i="1"/>
  <c r="J20" i="1"/>
  <c r="L20" i="1"/>
  <c r="M20" i="1"/>
  <c r="AO19" i="1"/>
  <c r="AQ19" i="1"/>
  <c r="AP19" i="1"/>
  <c r="AN19" i="1"/>
  <c r="AK19" i="1"/>
  <c r="AM19" i="1"/>
  <c r="AL19" i="1"/>
  <c r="AJ19" i="1"/>
  <c r="AG19" i="1"/>
  <c r="AI19" i="1"/>
  <c r="AH19" i="1"/>
  <c r="AF19" i="1"/>
  <c r="AC19" i="1"/>
  <c r="AE19" i="1"/>
  <c r="AD19" i="1"/>
  <c r="AB19" i="1"/>
  <c r="N19" i="1"/>
  <c r="J19" i="1"/>
  <c r="L19" i="1"/>
  <c r="M19" i="1"/>
  <c r="AO18" i="1"/>
  <c r="AQ18" i="1"/>
  <c r="AP18" i="1"/>
  <c r="AN18" i="1"/>
  <c r="AK18" i="1"/>
  <c r="AM18" i="1"/>
  <c r="AL18" i="1"/>
  <c r="AJ18" i="1"/>
  <c r="AG18" i="1"/>
  <c r="AI18" i="1"/>
  <c r="AH18" i="1"/>
  <c r="AF18" i="1"/>
  <c r="AC18" i="1"/>
  <c r="AE18" i="1"/>
  <c r="AD18" i="1"/>
  <c r="AB18" i="1"/>
  <c r="N18" i="1"/>
  <c r="J18" i="1"/>
  <c r="L18" i="1"/>
  <c r="M18" i="1"/>
  <c r="AO17" i="1"/>
  <c r="AQ17" i="1"/>
  <c r="AP17" i="1"/>
  <c r="AN17" i="1"/>
  <c r="AK17" i="1"/>
  <c r="AM17" i="1"/>
  <c r="AL17" i="1"/>
  <c r="AJ17" i="1"/>
  <c r="AG17" i="1"/>
  <c r="AI17" i="1"/>
  <c r="AH17" i="1"/>
  <c r="AF17" i="1"/>
  <c r="AC17" i="1"/>
  <c r="AE17" i="1"/>
  <c r="AD17" i="1"/>
  <c r="AB17" i="1"/>
  <c r="N17" i="1"/>
  <c r="J17" i="1"/>
  <c r="L17" i="1"/>
  <c r="M17" i="1"/>
  <c r="AO16" i="1"/>
  <c r="AQ16" i="1"/>
  <c r="AP16" i="1"/>
  <c r="AN16" i="1"/>
  <c r="AK16" i="1"/>
  <c r="AM16" i="1"/>
  <c r="AL16" i="1"/>
  <c r="AJ16" i="1"/>
  <c r="AG16" i="1"/>
  <c r="AI16" i="1"/>
  <c r="AH16" i="1"/>
  <c r="AF16" i="1"/>
  <c r="AC16" i="1"/>
  <c r="AE16" i="1"/>
  <c r="AD16" i="1"/>
  <c r="AB16" i="1"/>
  <c r="N16" i="1"/>
  <c r="J16" i="1"/>
  <c r="L16" i="1"/>
  <c r="M16" i="1"/>
  <c r="AO15" i="1"/>
  <c r="AQ15" i="1"/>
  <c r="AP15" i="1"/>
  <c r="AN15" i="1"/>
  <c r="AK15" i="1"/>
  <c r="AM15" i="1"/>
  <c r="AL15" i="1"/>
  <c r="AJ15" i="1"/>
  <c r="AG15" i="1"/>
  <c r="AI15" i="1"/>
  <c r="AH15" i="1"/>
  <c r="AF15" i="1"/>
  <c r="AC15" i="1"/>
  <c r="AE15" i="1"/>
  <c r="AD15" i="1"/>
  <c r="AB15" i="1"/>
  <c r="N15" i="1"/>
  <c r="J15" i="1"/>
  <c r="L15" i="1"/>
  <c r="M15" i="1"/>
  <c r="AO14" i="1"/>
  <c r="AQ14" i="1"/>
  <c r="AP14" i="1"/>
  <c r="AN14" i="1"/>
  <c r="AK14" i="1"/>
  <c r="AM14" i="1"/>
  <c r="AL14" i="1"/>
  <c r="AJ14" i="1"/>
  <c r="AG14" i="1"/>
  <c r="AI14" i="1"/>
  <c r="AH14" i="1"/>
  <c r="AF14" i="1"/>
  <c r="AC14" i="1"/>
  <c r="AE14" i="1"/>
  <c r="AD14" i="1"/>
  <c r="AB14" i="1"/>
  <c r="N14" i="1"/>
  <c r="J14" i="1"/>
  <c r="L14" i="1"/>
  <c r="M14" i="1"/>
  <c r="AO13" i="1"/>
  <c r="AQ13" i="1"/>
  <c r="AP13" i="1"/>
  <c r="AN13" i="1"/>
  <c r="AK13" i="1"/>
  <c r="AM13" i="1"/>
  <c r="AL13" i="1"/>
  <c r="AJ13" i="1"/>
  <c r="AG13" i="1"/>
  <c r="AI13" i="1"/>
  <c r="AH13" i="1"/>
  <c r="AF13" i="1"/>
  <c r="AC13" i="1"/>
  <c r="AE13" i="1"/>
  <c r="AD13" i="1"/>
  <c r="AB13" i="1"/>
  <c r="N13" i="1"/>
  <c r="J13" i="1"/>
  <c r="L13" i="1"/>
  <c r="M13" i="1"/>
  <c r="AO12" i="1"/>
  <c r="AQ12" i="1"/>
  <c r="AP12" i="1"/>
  <c r="AN12" i="1"/>
  <c r="AK12" i="1"/>
  <c r="AM12" i="1"/>
  <c r="AL12" i="1"/>
  <c r="AJ12" i="1"/>
  <c r="AG12" i="1"/>
  <c r="AI12" i="1"/>
  <c r="AH12" i="1"/>
  <c r="AF12" i="1"/>
  <c r="AC12" i="1"/>
  <c r="AE12" i="1"/>
  <c r="AD12" i="1"/>
  <c r="AB12" i="1"/>
  <c r="N12" i="1"/>
  <c r="J12" i="1"/>
  <c r="L12" i="1"/>
  <c r="M12" i="1"/>
  <c r="AO11" i="1"/>
  <c r="AQ11" i="1"/>
  <c r="AP11" i="1"/>
  <c r="AN11" i="1"/>
  <c r="AK11" i="1"/>
  <c r="AM11" i="1"/>
  <c r="AL11" i="1"/>
  <c r="AJ11" i="1"/>
  <c r="AG11" i="1"/>
  <c r="AI11" i="1"/>
  <c r="AH11" i="1"/>
  <c r="AF11" i="1"/>
  <c r="AC11" i="1"/>
  <c r="AE11" i="1"/>
  <c r="AD11" i="1"/>
  <c r="AB11" i="1"/>
  <c r="N11" i="1"/>
  <c r="J11" i="1"/>
  <c r="L11" i="1"/>
  <c r="M11" i="1"/>
  <c r="AO10" i="1"/>
  <c r="AQ10" i="1"/>
  <c r="AP10" i="1"/>
  <c r="AN10" i="1"/>
  <c r="AK10" i="1"/>
  <c r="AM10" i="1"/>
  <c r="AL10" i="1"/>
  <c r="AJ10" i="1"/>
  <c r="AG10" i="1"/>
  <c r="AI10" i="1"/>
  <c r="AH10" i="1"/>
  <c r="AF10" i="1"/>
  <c r="AC10" i="1"/>
  <c r="AE10" i="1"/>
  <c r="AD10" i="1"/>
  <c r="AB10" i="1"/>
  <c r="N10" i="1"/>
  <c r="J10" i="1"/>
  <c r="L10" i="1"/>
  <c r="M10" i="1"/>
  <c r="AO9" i="1"/>
  <c r="AQ9" i="1"/>
  <c r="AP9" i="1"/>
  <c r="AN9" i="1"/>
  <c r="AK9" i="1"/>
  <c r="AM9" i="1"/>
  <c r="AL9" i="1"/>
  <c r="AJ9" i="1"/>
  <c r="AG9" i="1"/>
  <c r="AI9" i="1"/>
  <c r="AH9" i="1"/>
  <c r="AF9" i="1"/>
  <c r="AC9" i="1"/>
  <c r="AE9" i="1"/>
  <c r="AD9" i="1"/>
  <c r="AB9" i="1"/>
  <c r="N9" i="1"/>
  <c r="J9" i="1"/>
  <c r="L9" i="1"/>
  <c r="M9" i="1"/>
  <c r="AO8" i="1"/>
  <c r="AQ8" i="1"/>
  <c r="AP8" i="1"/>
  <c r="AN8" i="1"/>
  <c r="AK8" i="1"/>
  <c r="AM8" i="1"/>
  <c r="AL8" i="1"/>
  <c r="AJ8" i="1"/>
  <c r="AG8" i="1"/>
  <c r="AI8" i="1"/>
  <c r="AH8" i="1"/>
  <c r="AF8" i="1"/>
  <c r="AC8" i="1"/>
  <c r="AE8" i="1"/>
  <c r="AD8" i="1"/>
  <c r="AB8" i="1"/>
  <c r="N8" i="1"/>
  <c r="J8" i="1"/>
  <c r="L8" i="1"/>
  <c r="M8" i="1"/>
  <c r="AO7" i="1"/>
  <c r="AQ7" i="1"/>
  <c r="AP7" i="1"/>
  <c r="AN7" i="1"/>
  <c r="AK7" i="1"/>
  <c r="AM7" i="1"/>
  <c r="AL7" i="1"/>
  <c r="AJ7" i="1"/>
  <c r="AG7" i="1"/>
  <c r="AI7" i="1"/>
  <c r="AH7" i="1"/>
  <c r="AF7" i="1"/>
  <c r="AC7" i="1"/>
  <c r="AE7" i="1"/>
  <c r="AD7" i="1"/>
  <c r="AB7" i="1"/>
  <c r="N7" i="1"/>
  <c r="J7" i="1"/>
  <c r="L7" i="1"/>
  <c r="M7" i="1"/>
  <c r="AO6" i="1"/>
  <c r="AQ6" i="1"/>
  <c r="AP6" i="1"/>
  <c r="AN6" i="1"/>
  <c r="AK6" i="1"/>
  <c r="AM6" i="1"/>
  <c r="AL6" i="1"/>
  <c r="AJ6" i="1"/>
  <c r="AG6" i="1"/>
  <c r="AI6" i="1"/>
  <c r="AH6" i="1"/>
  <c r="AF6" i="1"/>
  <c r="AC6" i="1"/>
  <c r="AE6" i="1"/>
  <c r="AD6" i="1"/>
  <c r="AB6" i="1"/>
  <c r="N6" i="1"/>
  <c r="J6" i="1"/>
  <c r="L6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BD585D1C-5A2E-491B-80A5-32A06483B47B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D0EACC5D-3F8D-433B-A63E-2F55AEF85F8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438ED51A-951C-4E30-8EE4-AF9D16972963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1F3DB845-3A93-4E10-AF96-F6C229DC170D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tc={618536D2-8836-4819-846A-B2DD9850E227}</author>
    <author>tc={978F6574-EFFB-4D64-B6AC-918518C44B8D}</author>
    <author>tc={43E5EE56-D1B2-4F4E-9BB5-B33F00EF78FD}</author>
    <author>tc={3F839E2A-CBE6-4605-8B4B-06D0838A55A3}</author>
  </authors>
  <commentList>
    <comment ref="L14" authorId="0" shapeId="0" xr:uid="{618536D2-8836-4819-846A-B2DD9850E22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K16" authorId="1" shapeId="0" xr:uid="{978F6574-EFFB-4D64-B6AC-918518C44B8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J18" authorId="2" shapeId="0" xr:uid="{43E5EE56-D1B2-4F4E-9BB5-B33F00EF78F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I21" authorId="3" shapeId="0" xr:uid="{3F839E2A-CBE6-4605-8B4B-06D0838A55A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<sst xmlns="http://schemas.openxmlformats.org/spreadsheetml/2006/main" count="809" uniqueCount="193">
  <si>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</si>
  <si>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</si>
  <si>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</si>
  <si>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</si>
  <si>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</si>
  <si>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</si>
  <si>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</si>
  <si>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</si>
  <si>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</si>
  <si>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</si>
  <si>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</si>
  <si>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</si>
  <si>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</si>
  <si>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</si>
  <si>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</si>
  <si>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</si>
  <si>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</si>
  <si>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</si>
  <si>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</si>
  <si>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</si>
  <si>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</si>
  <si>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</si>
  <si>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</si>
  <si>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</si>
  <si>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</si>
  <si>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</si>
  <si>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</si>
  <si>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</si>
  <si>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</si>
  <si>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</si>
  <si>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</si>
  <si>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</si>
  <si>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</si>
  <si>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</si>
  <si>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</si>
  <si>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</si>
  <si>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</si>
  <si>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</si>
  <si>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</si>
  <si>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</si>
  <si>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</si>
  <si>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</si>
  <si>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</si>
  <si>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</si>
  <si>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</si>
  <si>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</si>
  <si>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</si>
  <si>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</si>
  <si>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</si>
  <si>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</si>
  <si>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</si>
  <si>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</si>
  <si>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</si>
  <si>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</si>
  <si>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Iver Iversen</t>
  </si>
  <si>
    <t>USF</t>
  </si>
  <si>
    <t>NOR</t>
  </si>
  <si>
    <t>Grand Soleil 42 R</t>
  </si>
  <si>
    <t>Tango II</t>
  </si>
  <si>
    <t>Marius Andersen</t>
  </si>
  <si>
    <t>FS</t>
  </si>
  <si>
    <t>Farr 30</t>
  </si>
  <si>
    <t>Pakalolo II</t>
  </si>
  <si>
    <t>Aril Spetalen</t>
  </si>
  <si>
    <t>Express</t>
  </si>
  <si>
    <t>Mariatta</t>
  </si>
  <si>
    <t>Ove A Kvalnes</t>
  </si>
  <si>
    <t>Archambault 40RC</t>
  </si>
  <si>
    <t>Shaka</t>
  </si>
  <si>
    <t>Joachim Lyng-Olsen</t>
  </si>
  <si>
    <t>Contrast 33</t>
  </si>
  <si>
    <t>Vildensky</t>
  </si>
  <si>
    <t>Jon Vendelboe</t>
  </si>
  <si>
    <t>X-37</t>
  </si>
  <si>
    <t>MetaXa</t>
  </si>
  <si>
    <t>Sturla Falck</t>
  </si>
  <si>
    <t>ELO</t>
  </si>
  <si>
    <t>Andreas Abilgaard</t>
  </si>
  <si>
    <t>Elan 310</t>
  </si>
  <si>
    <t>Kårstua</t>
  </si>
  <si>
    <t>Egil Naustvik</t>
  </si>
  <si>
    <t>Linjett 33</t>
  </si>
  <si>
    <t>Fragancia</t>
  </si>
  <si>
    <t>Siv Christensen</t>
  </si>
  <si>
    <t>KNS</t>
  </si>
  <si>
    <t>J/80</t>
  </si>
  <si>
    <t>Baby Boop</t>
  </si>
  <si>
    <t>Yngve Amundsen</t>
  </si>
  <si>
    <t>X-35 OD</t>
  </si>
  <si>
    <t>Akhillevs-X</t>
  </si>
  <si>
    <t>Hans Wang</t>
  </si>
  <si>
    <t>10775/4444</t>
  </si>
  <si>
    <t>X-40</t>
  </si>
  <si>
    <t>Kjappfot</t>
  </si>
  <si>
    <t>Andreas Tinglum</t>
  </si>
  <si>
    <t>FIGARO 2</t>
  </si>
  <si>
    <t>Tetraktys</t>
  </si>
  <si>
    <t>Kjell U Sandvig</t>
  </si>
  <si>
    <t>Bærum</t>
  </si>
  <si>
    <t>Arcona 410</t>
  </si>
  <si>
    <t>Stær</t>
  </si>
  <si>
    <t>Pål Saltvedt</t>
  </si>
  <si>
    <t>Elan 40</t>
  </si>
  <si>
    <t>Jonna</t>
  </si>
  <si>
    <t>Rune Wahl Nilsson</t>
  </si>
  <si>
    <t>11 MOD</t>
  </si>
  <si>
    <t>Linn II</t>
  </si>
  <si>
    <t>Caroline Grimsgaard</t>
  </si>
  <si>
    <t>First 31.7</t>
  </si>
  <si>
    <t>ZIGGY</t>
  </si>
  <si>
    <t>Christian Stensholt</t>
  </si>
  <si>
    <t>Pogo 8,50</t>
  </si>
  <si>
    <t>Vindtora</t>
  </si>
  <si>
    <t>Monica Hjelle</t>
  </si>
  <si>
    <t>X-102</t>
  </si>
  <si>
    <t>BLÅTANN</t>
  </si>
  <si>
    <t>Cecilia Stokkeland</t>
  </si>
  <si>
    <t>J/109</t>
  </si>
  <si>
    <t>JJ Flash</t>
  </si>
  <si>
    <t>Andreas Haug</t>
  </si>
  <si>
    <t>Archambault A35</t>
  </si>
  <si>
    <t>Flaks</t>
  </si>
  <si>
    <t>Arild Vikse</t>
  </si>
  <si>
    <t>Olivia</t>
  </si>
  <si>
    <t>Stein Thorstensen</t>
  </si>
  <si>
    <t>H-båt</t>
  </si>
  <si>
    <t>Hermine</t>
  </si>
  <si>
    <t>DSQ</t>
  </si>
  <si>
    <t>Nils Parnemann</t>
  </si>
  <si>
    <t>Nipa</t>
  </si>
  <si>
    <t>DNF</t>
  </si>
  <si>
    <t>Benedicte Angell</t>
  </si>
  <si>
    <t xml:space="preserve">Maxi fenix </t>
  </si>
  <si>
    <t>Salt</t>
  </si>
  <si>
    <t>Ingrid Fladmark</t>
  </si>
  <si>
    <t>Albin Nova</t>
  </si>
  <si>
    <t>Fryd V</t>
  </si>
  <si>
    <t>Espen Sunde</t>
  </si>
  <si>
    <t>Jeanneau 30i</t>
  </si>
  <si>
    <t>Vesla</t>
  </si>
  <si>
    <t>Geir Ilsaas</t>
  </si>
  <si>
    <t>Sun Odyssey 349</t>
  </si>
  <si>
    <t>Sammade</t>
  </si>
  <si>
    <t>Tirsdagsseilaser 2022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</si>
  <si>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</si>
  <si>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</si>
  <si>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</si>
  <si>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</si>
  <si>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</si>
  <si>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</si>
  <si>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16.05.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</si>
  <si>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</si>
  <si>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</si>
  <si>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</si>
  <si>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</si>
  <si>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</si>
  <si>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</si>
  <si>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</si>
  <si>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</si>
  <si>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</si>
  <si>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</si>
  <si>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</si>
  <si>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</si>
  <si>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</si>
  <si>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</si>
  <si>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</si>
  <si>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18:00</t>
  </si>
  <si>
    <t>18:10</t>
  </si>
  <si>
    <t>Per Chr. Andresen</t>
  </si>
  <si>
    <t>Dehler 34</t>
  </si>
  <si>
    <t>Bellini</t>
  </si>
  <si>
    <t>Jonas Smitt-Amundsen</t>
  </si>
  <si>
    <t xml:space="preserve"> First 31.7 LR</t>
  </si>
  <si>
    <t>BILBO</t>
  </si>
  <si>
    <t>Stig Ulfsby</t>
  </si>
  <si>
    <t>Sun Odyssey 35</t>
  </si>
  <si>
    <t>Balsam</t>
  </si>
  <si>
    <t>Guri Kjæserud</t>
  </si>
  <si>
    <t>Oslo SF</t>
  </si>
  <si>
    <t>Humla</t>
  </si>
  <si>
    <t>Jon Sverre Høiden</t>
  </si>
  <si>
    <t>Sinergia 40</t>
  </si>
  <si>
    <t>Sons of Hurricanes</t>
  </si>
  <si>
    <t>Morten Raugstad</t>
  </si>
  <si>
    <t>Baluba</t>
  </si>
  <si>
    <t>Deltakelse med spinnaker - Poengsammendrag</t>
  </si>
  <si>
    <t>Egen premiering for deltaker med spinnaker :)</t>
  </si>
  <si>
    <t>Nils Parnemann(2)</t>
  </si>
  <si>
    <t>BB 13.5</t>
  </si>
  <si>
    <t>Husar-slettens Bertha</t>
  </si>
  <si>
    <t>Terje Johannesen</t>
  </si>
  <si>
    <t>Dufour 34</t>
  </si>
  <si>
    <t>Ifnot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</si>
</sst>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rgb="FFC7A1E3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0"/>
  </cellStyleXfs>
  <cellXfs count="29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6" fontId="8" fillId="9" borderId="18" xfId="0" applyNumberFormat="1" applyFont="1" applyFill="1" applyBorder="1" applyAlignment="1">
      <alignment horizontal="center" vertical="center" wrapText="1"/>
    </xf>
    <xf numFmtId="46" fontId="8" fillId="0" borderId="11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6" borderId="15" xfId="0" applyNumberFormat="1" applyFont="1" applyFill="1" applyBorder="1" applyAlignment="1">
      <alignment horizontal="center" wrapText="1"/>
    </xf>
    <xf numFmtId="164" fontId="8" fillId="10" borderId="15" xfId="1" applyNumberFormat="1" applyFont="1" applyFill="1" applyBorder="1" applyAlignment="1">
      <alignment horizontal="center"/>
    </xf>
    <xf numFmtId="164" fontId="8" fillId="7" borderId="20" xfId="0" applyNumberFormat="1" applyFont="1" applyFill="1" applyBorder="1" applyAlignment="1">
      <alignment horizontal="center"/>
    </xf>
    <xf numFmtId="164" fontId="8" fillId="11" borderId="20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46" fontId="8" fillId="0" borderId="19" xfId="0" applyNumberFormat="1" applyFont="1" applyBorder="1" applyAlignment="1">
      <alignment horizontal="center"/>
    </xf>
    <xf numFmtId="164" fontId="8" fillId="10" borderId="21" xfId="0" applyNumberFormat="1" applyFont="1" applyFill="1" applyBorder="1" applyAlignment="1">
      <alignment horizontal="center"/>
    </xf>
    <xf numFmtId="164" fontId="8" fillId="10" borderId="20" xfId="0" applyNumberFormat="1" applyFont="1" applyFill="1" applyBorder="1" applyAlignment="1">
      <alignment horizontal="center"/>
    </xf>
    <xf numFmtId="164" fontId="8" fillId="13" borderId="20" xfId="0" applyNumberFormat="1" applyFont="1" applyFill="1" applyBorder="1" applyAlignment="1">
      <alignment horizontal="center"/>
    </xf>
    <xf numFmtId="164" fontId="8" fillId="12" borderId="20" xfId="0" applyNumberFormat="1" applyFont="1" applyFill="1" applyBorder="1" applyAlignment="1">
      <alignment horizontal="center"/>
    </xf>
    <xf numFmtId="0" fontId="0" fillId="0" borderId="19" xfId="0" applyBorder="1"/>
    <xf numFmtId="0" fontId="8" fillId="0" borderId="11" xfId="0" applyFont="1" applyBorder="1"/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46" fontId="8" fillId="14" borderId="18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/>
    <xf numFmtId="2" fontId="8" fillId="2" borderId="10" xfId="0" applyNumberFormat="1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8" fillId="10" borderId="14" xfId="1" applyNumberFormat="1" applyFont="1" applyFill="1" applyBorder="1" applyAlignment="1">
      <alignment horizontal="center"/>
    </xf>
    <xf numFmtId="164" fontId="8" fillId="15" borderId="15" xfId="1" applyNumberFormat="1" applyFont="1" applyFill="1" applyBorder="1" applyAlignment="1">
      <alignment horizontal="center"/>
    </xf>
    <xf numFmtId="164" fontId="8" fillId="16" borderId="15" xfId="1" applyNumberFormat="1" applyFont="1" applyFill="1" applyBorder="1" applyAlignment="1">
      <alignment horizontal="center"/>
    </xf>
    <xf numFmtId="164" fontId="8" fillId="17" borderId="15" xfId="1" applyNumberFormat="1" applyFont="1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6" fontId="8" fillId="0" borderId="19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64" fontId="8" fillId="6" borderId="14" xfId="0" applyNumberFormat="1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7" borderId="15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left"/>
    </xf>
    <xf numFmtId="0" fontId="8" fillId="0" borderId="24" xfId="1" applyFont="1" applyBorder="1"/>
    <xf numFmtId="0" fontId="8" fillId="0" borderId="25" xfId="1" applyFont="1" applyBorder="1" applyAlignment="1">
      <alignment horizontal="center"/>
    </xf>
    <xf numFmtId="0" fontId="8" fillId="0" borderId="24" xfId="1" applyFont="1" applyBorder="1" applyAlignment="1">
      <alignment horizontal="right"/>
    </xf>
    <xf numFmtId="0" fontId="8" fillId="2" borderId="24" xfId="1" applyFont="1" applyFill="1" applyBorder="1" applyAlignment="1">
      <alignment horizontal="left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46" fontId="8" fillId="0" borderId="19" xfId="1" applyNumberFormat="1" applyFont="1" applyBorder="1" applyAlignment="1">
      <alignment horizontal="center"/>
    </xf>
    <xf numFmtId="164" fontId="5" fillId="2" borderId="10" xfId="1" applyNumberFormat="1" applyFill="1" applyBorder="1"/>
    <xf numFmtId="46" fontId="5" fillId="2" borderId="19" xfId="1" applyNumberForma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0" fontId="9" fillId="3" borderId="23" xfId="1" applyFont="1" applyFill="1" applyBorder="1"/>
    <xf numFmtId="164" fontId="8" fillId="6" borderId="21" xfId="1" applyNumberFormat="1" applyFont="1" applyFill="1" applyBorder="1" applyAlignment="1">
      <alignment horizontal="center"/>
    </xf>
    <xf numFmtId="164" fontId="8" fillId="6" borderId="20" xfId="1" applyNumberFormat="1" applyFont="1" applyFill="1" applyBorder="1" applyAlignment="1">
      <alignment horizontal="center"/>
    </xf>
    <xf numFmtId="164" fontId="8" fillId="7" borderId="20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5" fillId="0" borderId="22" xfId="1" applyNumberFormat="1" applyBorder="1" applyAlignment="1">
      <alignment horizontal="center"/>
    </xf>
    <xf numFmtId="164" fontId="5" fillId="0" borderId="21" xfId="1" applyNumberFormat="1" applyBorder="1" applyAlignment="1">
      <alignment horizontal="center"/>
    </xf>
    <xf numFmtId="164" fontId="5" fillId="0" borderId="20" xfId="1" applyNumberForma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9" fillId="3" borderId="23" xfId="0" applyFont="1" applyFill="1" applyBorder="1"/>
    <xf numFmtId="164" fontId="8" fillId="6" borderId="21" xfId="0" applyNumberFormat="1" applyFont="1" applyFill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" fontId="9" fillId="5" borderId="23" xfId="0" applyNumberFormat="1" applyFont="1" applyFill="1" applyBorder="1" applyAlignment="1">
      <alignment horizontal="right" vertical="center" wrapText="1"/>
    </xf>
    <xf numFmtId="164" fontId="8" fillId="10" borderId="21" xfId="1" applyNumberFormat="1" applyFont="1" applyFill="1" applyBorder="1" applyAlignment="1">
      <alignment horizontal="center"/>
    </xf>
    <xf numFmtId="164" fontId="8" fillId="10" borderId="20" xfId="1" applyNumberFormat="1" applyFont="1" applyFill="1" applyBorder="1" applyAlignment="1">
      <alignment horizontal="center"/>
    </xf>
    <xf numFmtId="164" fontId="8" fillId="15" borderId="20" xfId="1" applyNumberFormat="1" applyFont="1" applyFill="1" applyBorder="1" applyAlignment="1">
      <alignment horizontal="center"/>
    </xf>
    <xf numFmtId="164" fontId="8" fillId="16" borderId="20" xfId="1" applyNumberFormat="1" applyFont="1" applyFill="1" applyBorder="1" applyAlignment="1">
      <alignment horizontal="center"/>
    </xf>
    <xf numFmtId="0" fontId="8" fillId="0" borderId="18" xfId="0" applyFont="1" applyBorder="1"/>
    <xf numFmtId="0" fontId="5" fillId="0" borderId="19" xfId="0" applyFont="1" applyBorder="1"/>
    <xf numFmtId="164" fontId="8" fillId="8" borderId="20" xfId="0" applyNumberFormat="1" applyFont="1" applyFill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9" fillId="3" borderId="18" xfId="0" applyFont="1" applyFill="1" applyBorder="1" applyAlignment="1">
      <alignment horizontal="right"/>
    </xf>
    <xf numFmtId="164" fontId="8" fillId="15" borderId="21" xfId="0" applyNumberFormat="1" applyFont="1" applyFill="1" applyBorder="1" applyAlignment="1">
      <alignment horizontal="center"/>
    </xf>
    <xf numFmtId="164" fontId="8" fillId="18" borderId="20" xfId="0" applyNumberFormat="1" applyFont="1" applyFill="1" applyBorder="1" applyAlignment="1">
      <alignment horizontal="center"/>
    </xf>
    <xf numFmtId="164" fontId="8" fillId="19" borderId="20" xfId="0" applyNumberFormat="1" applyFont="1" applyFill="1" applyBorder="1" applyAlignment="1">
      <alignment horizontal="center"/>
    </xf>
    <xf numFmtId="164" fontId="8" fillId="20" borderId="20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0" fontId="9" fillId="3" borderId="10" xfId="0" applyFont="1" applyFill="1" applyBorder="1"/>
    <xf numFmtId="164" fontId="8" fillId="6" borderId="15" xfId="0" applyNumberFormat="1" applyFont="1" applyFill="1" applyBorder="1" applyAlignment="1">
      <alignment horizontal="center"/>
    </xf>
    <xf numFmtId="0" fontId="16" fillId="0" borderId="18" xfId="0" applyFont="1" applyBorder="1"/>
    <xf numFmtId="164" fontId="8" fillId="6" borderId="20" xfId="0" applyNumberFormat="1" applyFont="1" applyFill="1" applyBorder="1" applyAlignment="1">
      <alignment horizontal="center" wrapText="1"/>
    </xf>
    <xf numFmtId="164" fontId="8" fillId="17" borderId="20" xfId="1" applyNumberFormat="1" applyFont="1" applyFill="1" applyBorder="1" applyAlignment="1">
      <alignment horizontal="center"/>
    </xf>
    <xf numFmtId="164" fontId="8" fillId="21" borderId="21" xfId="0" applyNumberFormat="1" applyFont="1" applyFill="1" applyBorder="1" applyAlignment="1">
      <alignment horizontal="center"/>
    </xf>
    <xf numFmtId="164" fontId="8" fillId="21" borderId="20" xfId="1" applyNumberFormat="1" applyFont="1" applyFill="1" applyBorder="1" applyAlignment="1">
      <alignment horizontal="center"/>
    </xf>
    <xf numFmtId="164" fontId="8" fillId="22" borderId="20" xfId="0" applyNumberFormat="1" applyFont="1" applyFill="1" applyBorder="1" applyAlignment="1">
      <alignment horizontal="center"/>
    </xf>
    <xf numFmtId="0" fontId="16" fillId="0" borderId="10" xfId="0" applyFont="1" applyBorder="1"/>
    <xf numFmtId="0" fontId="8" fillId="0" borderId="0" xfId="0" applyFont="1"/>
    <xf numFmtId="0" fontId="8" fillId="0" borderId="19" xfId="0" applyFont="1" applyBorder="1" applyAlignment="1">
      <alignment horizontal="left" vertical="center"/>
    </xf>
    <xf numFmtId="164" fontId="5" fillId="2" borderId="18" xfId="1" applyNumberFormat="1" applyFill="1" applyBorder="1" applyAlignment="1">
      <alignment horizontal="right"/>
    </xf>
    <xf numFmtId="164" fontId="8" fillId="18" borderId="21" xfId="0" applyNumberFormat="1" applyFont="1" applyFill="1" applyBorder="1" applyAlignment="1">
      <alignment horizontal="center"/>
    </xf>
    <xf numFmtId="164" fontId="8" fillId="19" borderId="15" xfId="0" applyNumberFormat="1" applyFont="1" applyFill="1" applyBorder="1" applyAlignment="1">
      <alignment horizontal="center"/>
    </xf>
    <xf numFmtId="164" fontId="8" fillId="20" borderId="15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9" fillId="5" borderId="18" xfId="0" applyNumberFormat="1" applyFont="1" applyFill="1" applyBorder="1" applyAlignment="1">
      <alignment horizontal="right" vertical="center" wrapText="1"/>
    </xf>
    <xf numFmtId="164" fontId="8" fillId="15" borderId="20" xfId="0" applyNumberFormat="1" applyFont="1" applyFill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164" fontId="5" fillId="2" borderId="18" xfId="1" applyNumberFormat="1" applyFill="1" applyBorder="1"/>
    <xf numFmtId="2" fontId="8" fillId="2" borderId="18" xfId="1" applyNumberFormat="1" applyFont="1" applyFill="1" applyBorder="1" applyAlignment="1">
      <alignment horizontal="center"/>
    </xf>
    <xf numFmtId="0" fontId="9" fillId="3" borderId="10" xfId="1" applyFont="1" applyFill="1" applyBorder="1"/>
    <xf numFmtId="164" fontId="8" fillId="8" borderId="20" xfId="1" applyNumberFormat="1" applyFont="1" applyFill="1" applyBorder="1" applyAlignment="1">
      <alignment horizontal="center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1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9" fillId="3" borderId="18" xfId="1" applyFont="1" applyFill="1" applyBorder="1"/>
    <xf numFmtId="164" fontId="17" fillId="0" borderId="22" xfId="0" applyNumberFormat="1" applyFont="1" applyBorder="1" applyAlignment="1">
      <alignment horizontal="center"/>
    </xf>
    <xf numFmtId="0" fontId="8" fillId="0" borderId="19" xfId="1" applyFont="1" applyBorder="1" applyAlignment="1">
      <alignment horizontal="left"/>
    </xf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6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5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6" fontId="12" fillId="0" borderId="26" xfId="3" quotePrefix="1" applyNumberFormat="1" applyFont="1" applyBorder="1" applyAlignment="1">
      <alignment horizontal="center"/>
    </xf>
    <xf numFmtId="16" fontId="12" fillId="23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right"/>
    </xf>
    <xf numFmtId="0" fontId="12" fillId="0" borderId="0" xfId="3" applyFont="1"/>
    <xf numFmtId="14" fontId="12" fillId="0" borderId="26" xfId="3" applyNumberFormat="1" applyFont="1" applyBorder="1" applyAlignment="1">
      <alignment horizontal="center"/>
    </xf>
    <xf numFmtId="0" fontId="5" fillId="0" borderId="26" xfId="3" applyFont="1" applyBorder="1"/>
    <xf numFmtId="0" fontId="5" fillId="0" borderId="29" xfId="3" applyFont="1" applyBorder="1"/>
    <xf numFmtId="165" fontId="8" fillId="0" borderId="18" xfId="0" applyNumberFormat="1" applyFont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7" borderId="26" xfId="3" applyNumberFormat="1" applyFont="1" applyFill="1" applyBorder="1" applyAlignment="1">
      <alignment horizontal="center"/>
    </xf>
    <xf numFmtId="2" fontId="5" fillId="0" borderId="26" xfId="3" applyNumberFormat="1" applyFont="1" applyBorder="1"/>
    <xf numFmtId="2" fontId="5" fillId="0" borderId="27" xfId="3" applyNumberFormat="1" applyFont="1" applyBorder="1"/>
    <xf numFmtId="2" fontId="25" fillId="0" borderId="26" xfId="3" applyNumberFormat="1" applyFont="1" applyBorder="1"/>
    <xf numFmtId="2" fontId="25" fillId="0" borderId="30" xfId="3" applyNumberFormat="1" applyFont="1" applyBorder="1"/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2" fontId="17" fillId="2" borderId="26" xfId="3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165" fontId="8" fillId="2" borderId="18" xfId="0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/>
    </xf>
    <xf numFmtId="0" fontId="5" fillId="0" borderId="11" xfId="0" applyFont="1" applyBorder="1"/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23" xfId="0" applyFont="1" applyBorder="1"/>
    <xf numFmtId="0" fontId="8" fillId="0" borderId="2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7" xfId="3" applyFont="1" applyBorder="1" applyAlignment="1">
      <alignment horizontal="center"/>
    </xf>
    <xf numFmtId="0" fontId="12" fillId="0" borderId="28" xfId="3" applyFont="1" applyBorder="1" applyAlignment="1">
      <alignment horizontal="center"/>
    </xf>
  </cellXfs>
  <cellStyles count="4">
    <cellStyle name="Hyperkobling 2" xfId="2" xr:uid="{FF6B81C7-99E3-495A-82AA-8C8394F6E8CB}"/>
    <cellStyle name="Normal" xfId="0" builtinId="0"/>
    <cellStyle name="Normal 2" xfId="1" xr:uid="{E05536D5-BFF2-402C-AA82-2047BF4A4EB9}"/>
    <cellStyle name="Normal 3" xfId="3" xr:uid="{3ADBE83B-2877-4087-8F24-4FECB5919571}"/>
  </cellStyles>
  <dxfs count="4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6D89B2CF-66DA-4D90-A9D8-2E1AD389C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C1AFF7E7-EE53-4B44-A584-F50732C800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119CC966-3022-4E99-812E-68269D794A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D9EDFCD-E6AC-409C-BD3B-B4C8B8BEE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C58F9F1-649C-4065-B0E9-1ECE7F2D92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57A50CA6-4A1E-4F97-82EA-2CE7537B7D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8C70D2BC-A3DE-4F77-A5D6-F0A5B906FB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3D1F370-8CEE-46BE-9595-7B2B73B30C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93EA216A-0947-4A8A-8866-3B8F5EE237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B47FA5D7-4C92-4DA8-8875-67851DEEAC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51AE0B6A-5C49-4887-AFCE-667CCC4D42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13874FB9-4E00-4A2E-8324-D6B81D631D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B55FCBBE-8308-494B-A8AF-4C0C4BFD98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AF44FE8C-5E75-4EC2-A473-777CD2018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81D26F59-F83F-45AF-BD8A-01DD2390EA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68343660-7F1F-44CD-9264-D377DB562E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E6F74F51-2EB0-4DEA-8411-5D804C023E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F23CB74-E681-40F8-AC9E-432B8CF472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D3F30D4E-C541-4028-9FF7-1BD1DAE8FE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B11BEC4B-EF56-44B7-9226-0FA656556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B37DB270-D5FB-492F-AF25-A168C122F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684ECACE-E478-4C57-ADCE-E29AC42761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9B1C6898-D123-4A6A-90B4-7541FC936D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3E7C3E9-3376-477C-91E2-30A2B0F6E4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3AB8087E-7B1F-4A56-B097-8B9A7A712B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C2225EDF-CFB9-4A3F-B5FC-8ECEA9BBF2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F9F8B628-F1F5-40AD-BAFA-855CD4C784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482DD1AF-86DA-4592-87CE-ACBA7AFB50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B13E13D7-6559-4763-8662-516EC1B762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E6C1AC8A-F669-47CB-88F4-264B849CF0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1BABEC1D-FC5E-4597-826E-01273C5245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EA03638F-53DD-4F4F-B101-99340F5F8C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1BB2864A-1802-4B4A-82C4-3C15B788D6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9614DCD8-FA8E-474D-9C2F-4BB7370BBE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45D638A2-7EBA-412F-9CA8-7907A27B55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19977F48-1756-47BE-B5B5-7B631CFE73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C825FB55-CC19-4EFF-906B-92F0C12C2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7EDAB276-6129-4DCA-AABC-D0406EB0E0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C7B93232-FF69-4428-BD61-51657EA5FF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637EB558-9174-4216-A06B-40B35547D2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8023E1A3-576A-4486-ADD4-C71308DDC5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35894C4C-2D8C-4D0A-BC54-2219077005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AD9D6545-C6C4-4A78-B979-28866F206D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E77AA675-E490-43CE-A05D-BA197AE85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1D238DAE-2F80-4340-B24B-5FA2EB2D71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B9B00D4F-AC7F-42AB-B893-ED866B8C05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5B86877A-08F6-4046-8FBF-54B5D994AF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0806BCF4-33D4-4248-8A8F-59A892A940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99A6003E-B48A-4ED4-8581-484BEACE8C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97CF912D-B9ED-45FC-8057-26FBC0D5B3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7A3C0D52-2095-4FA1-AB12-15D4B7704C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8468C7CD-0ADE-46E2-8B88-0D154E2E74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035D0665-543D-4230-BBD1-F5DC58A43F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C9FEC301-BADC-4ABC-8C06-9A6A1346CC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E9D1F4E7-53D3-42CD-B9BA-325B2E8FE4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6F5CE0D3-CB80-455C-BCCA-684A3AC35A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86700A5E-2EF3-4773-A54B-FDCDCF92F9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0FC4C79F-D3BB-4650-A637-5076E8B839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80BF2A45-FAF0-41C0-A24A-F4260AE36A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A33AE188-72AA-4BAB-9403-47CE4BEADD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AA569F94-7049-4B3E-8A0B-FEA483D122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207D6804-0232-4A09-BAFD-BF460B0D0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43D05120-76CE-43B2-AF9F-893BD35BDA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F2CDB617-FEE3-4D02-8FCB-30E479D4CC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8533BADD-E972-4DB8-8A90-30FA934AAC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EB0753BA-0763-4851-B0FF-56C7BD235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ABED6702-DFF2-4863-A916-CBB807C517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4CC91177-1CF1-4EB6-92B1-904BA52C36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158DA259-9DBE-474C-8B5D-885E0CC4E7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6181B8FA-ADAE-45E0-98FD-E621C501CB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67871D78-A5BB-48E8-AEB2-1071339A2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08472354-3AC7-4F94-9291-50A41C15E2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8F564E4C-2A0D-427C-8ED8-AC46553086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98FA3520-FB56-478C-B7B5-4541FF0A0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922A28D9-98A3-4410-8D8A-4C9C8CDEA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F7603C48-CA35-4C46-A878-65D4DAA15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0325D64D-52C2-4008-9A74-E42B15675B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D93F54AA-010B-4807-B78F-53DF7ECEB8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10F048B2-A45F-4F3C-AE94-386F8EBD0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08DD4B5D-B09D-409C-B6BE-E690C7266C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E60E618F-ACE3-4424-A03E-6BDE7D2EE1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EB882F8F-35EF-44A7-8CBA-7EA417BE20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3FE6364E-E216-4D49-9FDA-E44C50CFB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11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C1B7684B-1EB4-41A0-AABC-D78CF5DC48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59215" cy="2235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_v2.xlsx" TargetMode="External"/><Relationship Id="rId1" Type="http://schemas.openxmlformats.org/officeDocument/2006/relationships/externalLinkPath" Target="/6b29995718a6a0c7/Ullern%20Seilforening/UllernCupen/MASTER%20UllernCupen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  <sheetName val="1505"/>
      <sheetName val="2305"/>
      <sheetName val="3005"/>
      <sheetName val="0606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  <row r="29">
          <cell r="C29" t="str">
            <v>På grunn av problemer med ankeret for startbåten, like før start, ble det gjort et forsøk på å utsette den første starten med 5 min. Dette ble meddelt over VHF.</v>
          </cell>
        </row>
        <row r="30">
          <cell r="C30" t="str">
            <v xml:space="preserve">Kun 4 båter oppfattet meldingen på VHF, og holdt igjen i starten, resten av feltet startet kl. 18:00, som de antok var riktig. </v>
          </cell>
        </row>
        <row r="31">
          <cell r="C31" t="str">
            <v>Regattakommiteen har, etter Kappseilingsreglene pkt. 62.1 a), gitt følgende godtgjørelse for de fire båtene:</v>
          </cell>
        </row>
        <row r="32">
          <cell r="C32" t="str">
            <v>NOR 329, NOR 15953, og NOR3951 er gitt kompensasjon på 3:30, og NOR22 er gitt kompensasjon på 1:00</v>
          </cell>
        </row>
      </sheetData>
      <sheetData sheetId="7">
        <row r="6">
          <cell r="B6" t="str">
            <v>Pål Saltvedt</v>
          </cell>
          <cell r="C6" t="str">
            <v>FS</v>
          </cell>
          <cell r="D6" t="str">
            <v>NOR</v>
          </cell>
          <cell r="E6">
            <v>11733</v>
          </cell>
          <cell r="F6" t="str">
            <v>Elan 40</v>
          </cell>
          <cell r="G6" t="str">
            <v>Jonna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0.79576388888888883</v>
          </cell>
          <cell r="L6">
            <v>1.0489961975130657</v>
          </cell>
          <cell r="M6">
            <v>4.072144961179177E-2</v>
          </cell>
          <cell r="N6">
            <v>0.05</v>
          </cell>
        </row>
        <row r="7">
          <cell r="B7" t="str">
            <v>Jon Sverre Høiden</v>
          </cell>
          <cell r="C7" t="str">
            <v>FS</v>
          </cell>
          <cell r="D7" t="str">
            <v>NOR</v>
          </cell>
          <cell r="E7">
            <v>15666</v>
          </cell>
          <cell r="F7" t="str">
            <v>Sinergia 40</v>
          </cell>
          <cell r="G7" t="str">
            <v>Sons of Hurricanes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0.79178240740740735</v>
          </cell>
          <cell r="L7">
            <v>1.1726000000000001</v>
          </cell>
          <cell r="M7">
            <v>4.0850995370370208E-2</v>
          </cell>
          <cell r="N7">
            <v>0.1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0.79937499999999995</v>
          </cell>
          <cell r="L8">
            <v>0.84005109048204907</v>
          </cell>
          <cell r="M8">
            <v>4.1477522592551129E-2</v>
          </cell>
          <cell r="N8">
            <v>0.15</v>
          </cell>
        </row>
        <row r="9">
          <cell r="B9" t="str">
            <v>Kjell U Sandvig</v>
          </cell>
          <cell r="C9" t="str">
            <v>Bærum</v>
          </cell>
          <cell r="D9" t="str">
            <v>NOR</v>
          </cell>
          <cell r="E9">
            <v>15179</v>
          </cell>
          <cell r="F9" t="str">
            <v>Arcona 410</v>
          </cell>
          <cell r="G9" t="str">
            <v>Stær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0.79473379629629637</v>
          </cell>
          <cell r="L9">
            <v>1.1060407661085743</v>
          </cell>
          <cell r="M9">
            <v>4.1796563672968676E-2</v>
          </cell>
          <cell r="N9">
            <v>0.2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0.79798611111111117</v>
          </cell>
          <cell r="L10">
            <v>1.0387</v>
          </cell>
          <cell r="M10">
            <v>4.2629979166666637E-2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0.79552083333333334</v>
          </cell>
          <cell r="L11">
            <v>1.1112741002949851</v>
          </cell>
          <cell r="M11">
            <v>4.2868941855129378E-2</v>
          </cell>
          <cell r="N11">
            <v>0.3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0.79811342592592593</v>
          </cell>
          <cell r="L12">
            <v>0.90069999999999995</v>
          </cell>
          <cell r="M12">
            <v>4.3335762731481486E-2</v>
          </cell>
          <cell r="N12">
            <v>0.35</v>
          </cell>
        </row>
        <row r="13">
          <cell r="B13" t="str">
            <v>Per Chr. Andresen</v>
          </cell>
          <cell r="C13" t="str">
            <v>FS</v>
          </cell>
          <cell r="D13" t="str">
            <v>NOR</v>
          </cell>
          <cell r="E13">
            <v>11722</v>
          </cell>
          <cell r="F13" t="str">
            <v>Dehler 34</v>
          </cell>
          <cell r="G13" t="str">
            <v>Bellini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0.80101851851851846</v>
          </cell>
          <cell r="L13">
            <v>0.98490770994554322</v>
          </cell>
          <cell r="M13">
            <v>4.3408895364266398E-2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0.79518518518518511</v>
          </cell>
          <cell r="L14">
            <v>1.1427</v>
          </cell>
          <cell r="M14">
            <v>4.3697694444444254E-2</v>
          </cell>
          <cell r="N14">
            <v>0.45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0.79511574074074076</v>
          </cell>
          <cell r="L15">
            <v>0.97173348358647726</v>
          </cell>
          <cell r="M15">
            <v>4.3840475914584377E-2</v>
          </cell>
          <cell r="N15">
            <v>0.5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0.79699074074074072</v>
          </cell>
          <cell r="L16">
            <v>1.1017999999999999</v>
          </cell>
          <cell r="M16">
            <v>4.412300925925914E-2</v>
          </cell>
          <cell r="N16">
            <v>0.55000000000000004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Jeanneau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0.80074074074074064</v>
          </cell>
          <cell r="L17">
            <v>0.87495031324260109</v>
          </cell>
          <cell r="M17">
            <v>4.4395627005272637E-2</v>
          </cell>
          <cell r="N17">
            <v>0.6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0.79873842592592592</v>
          </cell>
          <cell r="L18">
            <v>0.9194</v>
          </cell>
          <cell r="M18">
            <v>4.4810108796296294E-2</v>
          </cell>
          <cell r="N18">
            <v>0.65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0.79776620370370377</v>
          </cell>
          <cell r="L19">
            <v>1.1348</v>
          </cell>
          <cell r="M19">
            <v>4.6324532407407387E-2</v>
          </cell>
          <cell r="N19">
            <v>0.7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0.79924768518518519</v>
          </cell>
          <cell r="L20">
            <v>1.0962000000000001</v>
          </cell>
          <cell r="M20">
            <v>4.6372812499999909E-2</v>
          </cell>
          <cell r="N20">
            <v>0.75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0.79864583333333339</v>
          </cell>
          <cell r="L21">
            <v>1.1122000000000001</v>
          </cell>
          <cell r="M21">
            <v>4.6380284722222193E-2</v>
          </cell>
          <cell r="N21">
            <v>0.8</v>
          </cell>
        </row>
        <row r="22">
          <cell r="B22" t="str">
            <v>Guri Kjæserud</v>
          </cell>
          <cell r="C22" t="str">
            <v>Oslo SF</v>
          </cell>
          <cell r="D22" t="str">
            <v>NOR</v>
          </cell>
          <cell r="E22">
            <v>123</v>
          </cell>
          <cell r="F22" t="str">
            <v>H-båt</v>
          </cell>
          <cell r="G22" t="str">
            <v>Humla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0.80335648148148142</v>
          </cell>
          <cell r="L22">
            <v>0.89410000000000001</v>
          </cell>
          <cell r="M22">
            <v>4.7706030092592541E-2</v>
          </cell>
          <cell r="N22">
            <v>0.85</v>
          </cell>
        </row>
        <row r="23">
          <cell r="B23" t="str">
            <v>Siv Christensen</v>
          </cell>
          <cell r="C23" t="str">
            <v>KNS</v>
          </cell>
          <cell r="D23" t="str">
            <v>NOR</v>
          </cell>
          <cell r="E23">
            <v>329</v>
          </cell>
          <cell r="F23" t="str">
            <v>J/80</v>
          </cell>
          <cell r="G23" t="str">
            <v>Baby Boop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0.79892361111111121</v>
          </cell>
          <cell r="L23">
            <v>0.99380000000000002</v>
          </cell>
          <cell r="M23">
            <v>4.8620284722222323E-2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0.80004629629629631</v>
          </cell>
          <cell r="L24">
            <v>0.97291468970934802</v>
          </cell>
          <cell r="M24">
            <v>4.869077683221322E-2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0.81912037037037033</v>
          </cell>
          <cell r="L25">
            <v>0.87692400922164893</v>
          </cell>
          <cell r="M25">
            <v>6.0613312304070424E-2</v>
          </cell>
          <cell r="N25">
            <v>1</v>
          </cell>
        </row>
      </sheetData>
      <sheetData sheetId="8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0.79539351851851858</v>
          </cell>
          <cell r="L6">
            <v>0.99380000000000002</v>
          </cell>
          <cell r="M6">
            <v>4.5112078703703769E-2</v>
          </cell>
          <cell r="N6">
            <v>3.4482758620689655E-2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0.80062500000000003</v>
          </cell>
          <cell r="L7">
            <v>1.0387</v>
          </cell>
          <cell r="M7">
            <v>4.5370993055555496E-2</v>
          </cell>
          <cell r="N7">
            <v>6.8965517241379309E-2</v>
          </cell>
        </row>
        <row r="8">
          <cell r="B8" t="str">
            <v>Per Chr. Andresen</v>
          </cell>
          <cell r="C8" t="str">
            <v>FS</v>
          </cell>
          <cell r="D8" t="str">
            <v>NOR</v>
          </cell>
          <cell r="E8">
            <v>11722</v>
          </cell>
          <cell r="F8" t="str">
            <v>Dehler 34</v>
          </cell>
          <cell r="G8" t="str">
            <v>Bellini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0.80383101851851846</v>
          </cell>
          <cell r="L8">
            <v>0.98490770994554322</v>
          </cell>
          <cell r="M8">
            <v>4.6178948298488232E-2</v>
          </cell>
          <cell r="N8">
            <v>0.10344827586206896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0.79984953703703709</v>
          </cell>
          <cell r="L9">
            <v>0.93579999999999997</v>
          </cell>
          <cell r="M9">
            <v>4.6649196759259312E-2</v>
          </cell>
          <cell r="N9">
            <v>0.13793103448275862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0.79950231481481471</v>
          </cell>
          <cell r="L10">
            <v>1.1017999999999999</v>
          </cell>
          <cell r="M10">
            <v>4.6890261574073853E-2</v>
          </cell>
          <cell r="N10">
            <v>0.17241379310344829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0.79932870370370368</v>
          </cell>
          <cell r="L11">
            <v>1.1112741002949851</v>
          </cell>
          <cell r="M11">
            <v>4.7100529575002603E-2</v>
          </cell>
          <cell r="N11">
            <v>0.20689655172413793</v>
          </cell>
        </row>
        <row r="12">
          <cell r="B12" t="str">
            <v>Morten Raugstad</v>
          </cell>
          <cell r="C12" t="str">
            <v>FS</v>
          </cell>
          <cell r="D12" t="str">
            <v>NOR</v>
          </cell>
          <cell r="E12">
            <v>475</v>
          </cell>
          <cell r="F12" t="str">
            <v>Express</v>
          </cell>
          <cell r="G12" t="str">
            <v>Baluba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0.80265046296296294</v>
          </cell>
          <cell r="L12">
            <v>0.90069999999999995</v>
          </cell>
          <cell r="M12">
            <v>4.7422271990740721E-2</v>
          </cell>
          <cell r="N12">
            <v>0.2413793103448276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0.80667824074074079</v>
          </cell>
          <cell r="L13">
            <v>0.84005109048204907</v>
          </cell>
          <cell r="M13">
            <v>4.7612617940863404E-2</v>
          </cell>
          <cell r="N13">
            <v>0.27586206896551724</v>
          </cell>
        </row>
        <row r="14">
          <cell r="B14" t="str">
            <v>Pål Saltvedt</v>
          </cell>
          <cell r="C14" t="str">
            <v>FS</v>
          </cell>
          <cell r="D14" t="str">
            <v>NOR</v>
          </cell>
          <cell r="E14">
            <v>11733</v>
          </cell>
          <cell r="F14" t="str">
            <v>Elan 40</v>
          </cell>
          <cell r="G14" t="str">
            <v>Jonna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0.7999074074074074</v>
          </cell>
          <cell r="L14">
            <v>1.1097999999999999</v>
          </cell>
          <cell r="M14">
            <v>4.7680296296296186E-2</v>
          </cell>
          <cell r="N14">
            <v>0.31034482758620691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0.80190972222222223</v>
          </cell>
          <cell r="L15">
            <v>0.9194</v>
          </cell>
          <cell r="M15">
            <v>4.772579861111112E-2</v>
          </cell>
          <cell r="N15">
            <v>0.34482758620689657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0.79918981481481488</v>
          </cell>
          <cell r="L16">
            <v>0.98460000000000003</v>
          </cell>
          <cell r="M16">
            <v>4.8432291666666731E-2</v>
          </cell>
          <cell r="N16">
            <v>0.37931034482758619</v>
          </cell>
        </row>
        <row r="17">
          <cell r="B17" t="str">
            <v>Andreas Tinglum</v>
          </cell>
          <cell r="C17" t="str">
            <v>FS</v>
          </cell>
          <cell r="D17" t="str">
            <v>NOR</v>
          </cell>
          <cell r="E17">
            <v>16220</v>
          </cell>
          <cell r="F17" t="str">
            <v>FIGARO 2</v>
          </cell>
          <cell r="G17" t="str">
            <v>Tetraktys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0.80011574074074077</v>
          </cell>
          <cell r="L17">
            <v>1.1294</v>
          </cell>
          <cell r="M17">
            <v>4.8757662037036964E-2</v>
          </cell>
          <cell r="N17">
            <v>0.41379310344827586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0.80583333333333329</v>
          </cell>
          <cell r="L18">
            <v>0.87560000000000004</v>
          </cell>
          <cell r="M18">
            <v>4.8887666666666635E-2</v>
          </cell>
          <cell r="N18">
            <v>0.44827586206896552</v>
          </cell>
        </row>
        <row r="19">
          <cell r="B19" t="str">
            <v>Arild Vikse</v>
          </cell>
          <cell r="C19" t="str">
            <v>USF</v>
          </cell>
          <cell r="D19" t="str">
            <v>NOR</v>
          </cell>
          <cell r="E19">
            <v>175</v>
          </cell>
          <cell r="F19" t="str">
            <v>11 MOD</v>
          </cell>
          <cell r="G19" t="str">
            <v>Olivia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0.80133101851851851</v>
          </cell>
          <cell r="L19">
            <v>1.1017999999999999</v>
          </cell>
          <cell r="M19">
            <v>4.8905127314814709E-2</v>
          </cell>
          <cell r="N19">
            <v>0.48275862068965519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0.79797453703703702</v>
          </cell>
          <cell r="L20">
            <v>1.1933</v>
          </cell>
          <cell r="M20">
            <v>4.896120949074062E-2</v>
          </cell>
          <cell r="N20">
            <v>0.51724137931034486</v>
          </cell>
        </row>
        <row r="21">
          <cell r="B21" t="str">
            <v>Jonas Smitt-Amundsen</v>
          </cell>
          <cell r="C21" t="str">
            <v>USF</v>
          </cell>
          <cell r="D21" t="str">
            <v>NOR</v>
          </cell>
          <cell r="E21">
            <v>9775</v>
          </cell>
          <cell r="F21" t="str">
            <v xml:space="preserve"> First 31.7 LR</v>
          </cell>
          <cell r="G21" t="str">
            <v>BILBO</v>
          </cell>
          <cell r="H21" t="str">
            <v>Nei</v>
          </cell>
          <cell r="I21" t="str">
            <v>Ja</v>
          </cell>
          <cell r="J21" t="str">
            <v>18:00</v>
          </cell>
          <cell r="K21">
            <v>0.79826388888888899</v>
          </cell>
          <cell r="L21">
            <v>1.0205</v>
          </cell>
          <cell r="M21">
            <v>4.9253298611111218E-2</v>
          </cell>
          <cell r="N21">
            <v>0.55172413793103448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0.80690972222222224</v>
          </cell>
          <cell r="L22">
            <v>0.87495031324260109</v>
          </cell>
          <cell r="M22">
            <v>4.9793179284882763E-2</v>
          </cell>
          <cell r="N22">
            <v>0.58620689655172409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0.80289351851851853</v>
          </cell>
          <cell r="L23">
            <v>1.0962000000000001</v>
          </cell>
          <cell r="M23">
            <v>5.0369374999999925E-2</v>
          </cell>
          <cell r="N23">
            <v>0.62068965517241381</v>
          </cell>
        </row>
        <row r="24">
          <cell r="B24" t="str">
            <v>Yngve Amundsen</v>
          </cell>
          <cell r="C24" t="str">
            <v>USF</v>
          </cell>
          <cell r="D24" t="str">
            <v>NOR</v>
          </cell>
          <cell r="E24">
            <v>88</v>
          </cell>
          <cell r="F24" t="str">
            <v>X-35 OD</v>
          </cell>
          <cell r="G24" t="str">
            <v>Akhillevs-X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0.80409722222222213</v>
          </cell>
          <cell r="L24">
            <v>1.0706</v>
          </cell>
          <cell r="M24">
            <v>5.0481763888888698E-2</v>
          </cell>
          <cell r="N24">
            <v>0.65517241379310343</v>
          </cell>
        </row>
        <row r="25">
          <cell r="B25" t="str">
            <v>Guri Kjæserud</v>
          </cell>
          <cell r="C25" t="str">
            <v>Oslo SF</v>
          </cell>
          <cell r="D25" t="str">
            <v>NOR</v>
          </cell>
          <cell r="E25">
            <v>123</v>
          </cell>
          <cell r="F25" t="str">
            <v>H-båt</v>
          </cell>
          <cell r="G25" t="str">
            <v>Humla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0.80934027777777784</v>
          </cell>
          <cell r="L25">
            <v>0.85780000000000001</v>
          </cell>
          <cell r="M25">
            <v>5.0902090277777833E-2</v>
          </cell>
          <cell r="N25">
            <v>0.68965517241379315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0.80204861111111114</v>
          </cell>
          <cell r="L26">
            <v>1.1348</v>
          </cell>
          <cell r="M26">
            <v>5.1184208333333273E-2</v>
          </cell>
          <cell r="N26">
            <v>0.72413793103448276</v>
          </cell>
        </row>
        <row r="27">
          <cell r="B27" t="str">
            <v>Hans Wang</v>
          </cell>
          <cell r="C27" t="str">
            <v>USF</v>
          </cell>
          <cell r="D27" t="str">
            <v>NOR</v>
          </cell>
          <cell r="E27" t="str">
            <v>10775/4444</v>
          </cell>
          <cell r="F27" t="str">
            <v>X-40</v>
          </cell>
          <cell r="G27" t="str">
            <v>Kjappfot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0.80111111111111111</v>
          </cell>
          <cell r="L27">
            <v>1.1800999999999999</v>
          </cell>
          <cell r="M27">
            <v>5.2121083333333221E-2</v>
          </cell>
          <cell r="N27">
            <v>0.75862068965517238</v>
          </cell>
        </row>
        <row r="28">
          <cell r="B28" t="str">
            <v>Ingrid Fladmark</v>
          </cell>
          <cell r="C28" t="str">
            <v>FS</v>
          </cell>
          <cell r="D28" t="str">
            <v>NOR</v>
          </cell>
          <cell r="E28">
            <v>3951</v>
          </cell>
          <cell r="F28" t="str">
            <v>Albin Nova</v>
          </cell>
          <cell r="G28" t="str">
            <v>Fryd V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0.80299768518518511</v>
          </cell>
          <cell r="L28">
            <v>0.99439999999999995</v>
          </cell>
          <cell r="M28">
            <v>5.2700898148148066E-2</v>
          </cell>
          <cell r="N28">
            <v>0.7931034482758621</v>
          </cell>
        </row>
        <row r="29">
          <cell r="B29" t="str">
            <v>Cecilia Stokkeland</v>
          </cell>
          <cell r="C29" t="str">
            <v>USF</v>
          </cell>
          <cell r="D29" t="str">
            <v>NOR</v>
          </cell>
          <cell r="E29">
            <v>11541</v>
          </cell>
          <cell r="F29" t="str">
            <v>J/109</v>
          </cell>
          <cell r="G29" t="str">
            <v>JJ Flash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0.80533564814814806</v>
          </cell>
          <cell r="L29">
            <v>1.0976999999999999</v>
          </cell>
          <cell r="M29">
            <v>5.3119024305555367E-2</v>
          </cell>
          <cell r="N29">
            <v>0.82758620689655171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0.80324074074074081</v>
          </cell>
          <cell r="L30">
            <v>1.0059</v>
          </cell>
          <cell r="M30">
            <v>5.3554861111111185E-2</v>
          </cell>
          <cell r="N30">
            <v>0.86206896551724133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Nei</v>
          </cell>
          <cell r="I31" t="str">
            <v>Nei</v>
          </cell>
          <cell r="J31" t="str">
            <v>18:00</v>
          </cell>
          <cell r="K31">
            <v>0.80664351851851857</v>
          </cell>
          <cell r="L31">
            <v>0.96809999999999996</v>
          </cell>
          <cell r="M31">
            <v>5.4836590277777819E-2</v>
          </cell>
          <cell r="N31">
            <v>0.89655172413793105</v>
          </cell>
        </row>
        <row r="32">
          <cell r="B32" t="str">
            <v>Monica Hjelle</v>
          </cell>
          <cell r="C32" t="str">
            <v>USF</v>
          </cell>
          <cell r="D32" t="str">
            <v>NOR</v>
          </cell>
          <cell r="E32">
            <v>3567</v>
          </cell>
          <cell r="F32" t="str">
            <v>X-102</v>
          </cell>
          <cell r="G32" t="str">
            <v>BLÅTANN</v>
          </cell>
          <cell r="H32" t="str">
            <v>Nei</v>
          </cell>
          <cell r="I32" t="str">
            <v>Ja</v>
          </cell>
          <cell r="J32" t="str">
            <v>18:00</v>
          </cell>
          <cell r="K32">
            <v>0.80496527777777782</v>
          </cell>
          <cell r="L32">
            <v>1.0184</v>
          </cell>
          <cell r="M32">
            <v>5.597663888888893E-2</v>
          </cell>
          <cell r="N32">
            <v>0.93103448275862066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Ja</v>
          </cell>
          <cell r="I33" t="str">
            <v>Ja</v>
          </cell>
          <cell r="J33" t="str">
            <v>18:00</v>
          </cell>
          <cell r="K33">
            <v>0.81200231481481477</v>
          </cell>
          <cell r="L33">
            <v>1.0155000000000001</v>
          </cell>
          <cell r="M33">
            <v>6.2963350694444406E-2</v>
          </cell>
          <cell r="N33">
            <v>0.96551724137931039</v>
          </cell>
        </row>
        <row r="34">
          <cell r="B34" t="str">
            <v>Benedicte Angell</v>
          </cell>
          <cell r="C34" t="str">
            <v>USF</v>
          </cell>
          <cell r="D34" t="str">
            <v>NOR</v>
          </cell>
          <cell r="E34">
            <v>914</v>
          </cell>
          <cell r="F34" t="str">
            <v xml:space="preserve">Maxi fenix </v>
          </cell>
          <cell r="G34" t="str">
            <v>Salt</v>
          </cell>
          <cell r="H34" t="str">
            <v>Nei</v>
          </cell>
          <cell r="I34" t="str">
            <v>Nei</v>
          </cell>
          <cell r="J34" t="str">
            <v>18:00</v>
          </cell>
          <cell r="K34">
            <v>0.82158564814814816</v>
          </cell>
          <cell r="L34">
            <v>0.88439999999999996</v>
          </cell>
          <cell r="M34">
            <v>6.331034722222223E-2</v>
          </cell>
          <cell r="N34">
            <v>1</v>
          </cell>
        </row>
      </sheetData>
      <sheetData sheetId="9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0.80268518518518517</v>
          </cell>
          <cell r="L6">
            <v>1.1193</v>
          </cell>
          <cell r="M6">
            <v>5.1197611111110992E-2</v>
          </cell>
          <cell r="N6">
            <v>4.1666666666666664E-2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0.81218749999999995</v>
          </cell>
          <cell r="L7">
            <v>0.84005109048204907</v>
          </cell>
          <cell r="M7">
            <v>5.2240677189352387E-2</v>
          </cell>
          <cell r="N7">
            <v>8.3333333333333329E-2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0.81488425925925922</v>
          </cell>
          <cell r="L8">
            <v>0.84005109048204907</v>
          </cell>
          <cell r="M8">
            <v>5.4506092745860699E-2</v>
          </cell>
          <cell r="N8">
            <v>0.125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0.81168981481481473</v>
          </cell>
          <cell r="L9">
            <v>1.0387</v>
          </cell>
          <cell r="M9">
            <v>5.6864016203703516E-2</v>
          </cell>
          <cell r="N9">
            <v>0.16666666666666666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0.80465277777777777</v>
          </cell>
          <cell r="L10">
            <v>1.1933</v>
          </cell>
          <cell r="M10">
            <v>5.6930354166666558E-2</v>
          </cell>
          <cell r="N10">
            <v>0.20833333333333334</v>
          </cell>
        </row>
        <row r="11">
          <cell r="B11" t="str">
            <v>Per Chr. Andresen</v>
          </cell>
          <cell r="C11" t="str">
            <v>FS</v>
          </cell>
          <cell r="D11" t="str">
            <v>NOR</v>
          </cell>
          <cell r="E11">
            <v>11722</v>
          </cell>
          <cell r="F11" t="str">
            <v>Dehler 34</v>
          </cell>
          <cell r="G11" t="str">
            <v>Bellini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0.81481481481481488</v>
          </cell>
          <cell r="L11">
            <v>0.98490770994554322</v>
          </cell>
          <cell r="M11">
            <v>5.6996973955181877E-2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0.81290509259259258</v>
          </cell>
          <cell r="L12">
            <v>0.9194</v>
          </cell>
          <cell r="M12">
            <v>5.783494212962962E-2</v>
          </cell>
          <cell r="N12">
            <v>0.29166666666666669</v>
          </cell>
        </row>
        <row r="13">
          <cell r="B13" t="str">
            <v>Pål Saltvedt</v>
          </cell>
          <cell r="C13" t="str">
            <v>FS</v>
          </cell>
          <cell r="D13" t="str">
            <v>NOR</v>
          </cell>
          <cell r="E13">
            <v>11733</v>
          </cell>
          <cell r="F13" t="str">
            <v>Elan 40</v>
          </cell>
          <cell r="G13" t="str">
            <v>Jonna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0.81145833333333339</v>
          </cell>
          <cell r="L13">
            <v>1.0659000000000001</v>
          </cell>
          <cell r="M13">
            <v>5.8106354166666645E-2</v>
          </cell>
          <cell r="N13">
            <v>0.33333333333333331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0.81277777777777782</v>
          </cell>
          <cell r="L14">
            <v>1.0566</v>
          </cell>
          <cell r="M14">
            <v>5.8993499999999956E-2</v>
          </cell>
          <cell r="N14">
            <v>0.375</v>
          </cell>
        </row>
        <row r="15">
          <cell r="B15" t="str">
            <v>Andreas Tinglum</v>
          </cell>
          <cell r="C15" t="str">
            <v>FS</v>
          </cell>
          <cell r="D15" t="str">
            <v>NOR</v>
          </cell>
          <cell r="E15">
            <v>16220</v>
          </cell>
          <cell r="F15" t="str">
            <v>FIGARO 2</v>
          </cell>
          <cell r="G15" t="str">
            <v>Tetraktys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0.80953703703703705</v>
          </cell>
          <cell r="L15">
            <v>1.1294</v>
          </cell>
          <cell r="M15">
            <v>5.9398074074073992E-2</v>
          </cell>
          <cell r="N15">
            <v>0.41666666666666669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0.81035879629629637</v>
          </cell>
          <cell r="L16">
            <v>1.1122000000000001</v>
          </cell>
          <cell r="M16">
            <v>5.9407442129629617E-2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0.80991898148148145</v>
          </cell>
          <cell r="L17">
            <v>1.1348</v>
          </cell>
          <cell r="M17">
            <v>6.0115504629629495E-2</v>
          </cell>
          <cell r="N17">
            <v>0.5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0.81126157407407407</v>
          </cell>
          <cell r="L18">
            <v>0.99170000000000003</v>
          </cell>
          <cell r="M18">
            <v>6.0753103009259256E-2</v>
          </cell>
          <cell r="N18">
            <v>0.54166666666666663</v>
          </cell>
        </row>
        <row r="19">
          <cell r="B19" t="str">
            <v>Cecilia Stokkeland</v>
          </cell>
          <cell r="C19" t="str">
            <v>USF</v>
          </cell>
          <cell r="D19" t="str">
            <v>NOR</v>
          </cell>
          <cell r="E19">
            <v>11541</v>
          </cell>
          <cell r="F19" t="str">
            <v>J/109</v>
          </cell>
          <cell r="G19" t="str">
            <v>JJ Flash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0.81236111111111109</v>
          </cell>
          <cell r="L19">
            <v>1.0976999999999999</v>
          </cell>
          <cell r="M19">
            <v>6.0830874999999875E-2</v>
          </cell>
          <cell r="N19">
            <v>0.58333333333333337</v>
          </cell>
        </row>
        <row r="20">
          <cell r="B20" t="str">
            <v>Sturla Falck</v>
          </cell>
          <cell r="C20" t="str">
            <v>FS</v>
          </cell>
          <cell r="D20" t="str">
            <v>NOR</v>
          </cell>
          <cell r="E20">
            <v>22</v>
          </cell>
          <cell r="F20" t="str">
            <v>Express</v>
          </cell>
          <cell r="G20" t="str">
            <v>ELO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0.81943287037037038</v>
          </cell>
          <cell r="L20">
            <v>0.88491513143834155</v>
          </cell>
          <cell r="M20">
            <v>6.1442197609937639E-2</v>
          </cell>
          <cell r="N20">
            <v>0.625</v>
          </cell>
        </row>
        <row r="21">
          <cell r="B21" t="str">
            <v>Caroline Grimsgaard</v>
          </cell>
          <cell r="C21" t="str">
            <v>FS</v>
          </cell>
          <cell r="D21" t="str">
            <v>NOR</v>
          </cell>
          <cell r="E21">
            <v>10324</v>
          </cell>
          <cell r="F21" t="str">
            <v>First 31.7</v>
          </cell>
          <cell r="G21" t="str">
            <v>ZIGGY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0.81284722222222217</v>
          </cell>
          <cell r="L21">
            <v>0.98460000000000003</v>
          </cell>
          <cell r="M21">
            <v>6.1879374999999945E-2</v>
          </cell>
          <cell r="N21">
            <v>0.66666666666666663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0.82277777777777772</v>
          </cell>
          <cell r="L22">
            <v>0.87495031324260109</v>
          </cell>
          <cell r="M22">
            <v>6.3676939463767027E-2</v>
          </cell>
          <cell r="N22">
            <v>0.70833333333333337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Nei</v>
          </cell>
          <cell r="I23" t="str">
            <v>Ja</v>
          </cell>
          <cell r="J23" t="str">
            <v>18:00</v>
          </cell>
          <cell r="K23">
            <v>0.81436342592592592</v>
          </cell>
          <cell r="L23">
            <v>0.9909</v>
          </cell>
          <cell r="M23">
            <v>6.377771874999999E-2</v>
          </cell>
          <cell r="N23">
            <v>0.75</v>
          </cell>
        </row>
        <row r="24">
          <cell r="B24" t="str">
            <v>Ingrid Fladmark</v>
          </cell>
          <cell r="C24" t="str">
            <v>FS</v>
          </cell>
          <cell r="D24" t="str">
            <v>NOR</v>
          </cell>
          <cell r="E24">
            <v>3951</v>
          </cell>
          <cell r="F24" t="str">
            <v>Albin Nova</v>
          </cell>
          <cell r="G24" t="str">
            <v>Fryd V</v>
          </cell>
          <cell r="H24" t="str">
            <v>Nei</v>
          </cell>
          <cell r="I24" t="str">
            <v>Ja</v>
          </cell>
          <cell r="J24" t="str">
            <v>18:00</v>
          </cell>
          <cell r="K24">
            <v>0.81739583333333332</v>
          </cell>
          <cell r="L24">
            <v>0.99439999999999995</v>
          </cell>
          <cell r="M24">
            <v>6.701841666666665E-2</v>
          </cell>
          <cell r="N24">
            <v>0.79166666666666663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0.81666666666666676</v>
          </cell>
          <cell r="L25">
            <v>1.0059</v>
          </cell>
          <cell r="M25">
            <v>6.7060000000000092E-2</v>
          </cell>
          <cell r="N25">
            <v>0.83333333333333337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0.82082175925925915</v>
          </cell>
          <cell r="L26">
            <v>0.96809999999999996</v>
          </cell>
          <cell r="M26">
            <v>6.8562545138888778E-2</v>
          </cell>
          <cell r="N26">
            <v>0.875</v>
          </cell>
        </row>
        <row r="27">
          <cell r="B27" t="str">
            <v>Jonas Smitt-Amundsen</v>
          </cell>
          <cell r="C27" t="str">
            <v>USF</v>
          </cell>
          <cell r="D27" t="str">
            <v>NOR</v>
          </cell>
          <cell r="E27">
            <v>9775</v>
          </cell>
          <cell r="F27" t="str">
            <v xml:space="preserve">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0.81841435185185185</v>
          </cell>
          <cell r="L27">
            <v>1.0205</v>
          </cell>
          <cell r="M27">
            <v>6.9816846064814808E-2</v>
          </cell>
          <cell r="N27">
            <v>0.91666666666666663</v>
          </cell>
        </row>
        <row r="28">
          <cell r="B28" t="str">
            <v>Jon Vendelboe</v>
          </cell>
          <cell r="C28" t="str">
            <v>USF</v>
          </cell>
          <cell r="D28" t="str">
            <v>NOR</v>
          </cell>
          <cell r="E28">
            <v>11620</v>
          </cell>
          <cell r="F28" t="str">
            <v>X-37</v>
          </cell>
          <cell r="G28" t="str">
            <v>MetaXa</v>
          </cell>
          <cell r="H28" t="str">
            <v>Nei</v>
          </cell>
          <cell r="I28" t="str">
            <v>Ja</v>
          </cell>
          <cell r="J28" t="str">
            <v>18:10</v>
          </cell>
          <cell r="K28">
            <v>0.8238078703703704</v>
          </cell>
          <cell r="L28">
            <v>1.0962000000000001</v>
          </cell>
          <cell r="M28">
            <v>7.3295687499999942E-2</v>
          </cell>
          <cell r="N28">
            <v>0.95833333333333337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0.82718749999999996</v>
          </cell>
          <cell r="L29">
            <v>0.99319999999999997</v>
          </cell>
          <cell r="M29">
            <v>7.6662624999999956E-2</v>
          </cell>
          <cell r="N29">
            <v>1</v>
          </cell>
        </row>
      </sheetData>
      <sheetData sheetId="10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0.82520833333333332</v>
          </cell>
          <cell r="L6">
            <v>0.94120000000000004</v>
          </cell>
          <cell r="M6">
            <v>6.4249972222222132E-2</v>
          </cell>
          <cell r="N6">
            <v>3.5714285714285712E-2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0.8274421296296296</v>
          </cell>
          <cell r="L7">
            <v>0.92549999999999999</v>
          </cell>
          <cell r="M7">
            <v>6.5245607638888772E-2</v>
          </cell>
          <cell r="N7">
            <v>7.1428571428571425E-2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0.84197916666666661</v>
          </cell>
          <cell r="L8">
            <v>0.73899999999999999</v>
          </cell>
          <cell r="M8">
            <v>6.7972604166666631E-2</v>
          </cell>
          <cell r="N8">
            <v>0.10714285714285714</v>
          </cell>
        </row>
        <row r="9">
          <cell r="B9" t="str">
            <v>Ove A Kvalnes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40RC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0.83608796296296306</v>
          </cell>
          <cell r="L9">
            <v>0.86617442425522928</v>
          </cell>
          <cell r="M9">
            <v>6.855209158631087E-2</v>
          </cell>
          <cell r="N9">
            <v>0.14285714285714285</v>
          </cell>
        </row>
        <row r="10">
          <cell r="B10" t="str">
            <v>Joachim Lyng-Olsen</v>
          </cell>
          <cell r="C10" t="str">
            <v>USF</v>
          </cell>
          <cell r="D10" t="str">
            <v>NOR</v>
          </cell>
          <cell r="E10">
            <v>7055</v>
          </cell>
          <cell r="F10" t="str">
            <v>Contrast 33</v>
          </cell>
          <cell r="G10" t="str">
            <v>Vildensky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0.84230324074074081</v>
          </cell>
          <cell r="L10">
            <v>0.76090000000000002</v>
          </cell>
          <cell r="M10">
            <v>7.0233535879629688E-2</v>
          </cell>
          <cell r="N10">
            <v>0.17857142857142858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0.83939814814814817</v>
          </cell>
          <cell r="L11">
            <v>0.85199999999999998</v>
          </cell>
          <cell r="M11">
            <v>7.0250555555555497E-2</v>
          </cell>
          <cell r="N11">
            <v>0.21428571428571427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0.84538194444444448</v>
          </cell>
          <cell r="L12">
            <v>0.73899999999999999</v>
          </cell>
          <cell r="M12">
            <v>7.0487256944444465E-2</v>
          </cell>
          <cell r="N12">
            <v>0.25</v>
          </cell>
        </row>
        <row r="13">
          <cell r="B13" t="str">
            <v>Andreas Abilgaard</v>
          </cell>
          <cell r="C13" t="str">
            <v>USF</v>
          </cell>
          <cell r="D13" t="str">
            <v>NOR</v>
          </cell>
          <cell r="E13">
            <v>14784</v>
          </cell>
          <cell r="F13" t="str">
            <v>Elan 310</v>
          </cell>
          <cell r="G13" t="str">
            <v>Kårstua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0.84366898148148151</v>
          </cell>
          <cell r="L13">
            <v>0.81289999999999996</v>
          </cell>
          <cell r="M13">
            <v>7.0498376157407353E-2</v>
          </cell>
          <cell r="N13">
            <v>0.2857142857142857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0.84046296296296286</v>
          </cell>
          <cell r="L14">
            <v>0.78559999999999997</v>
          </cell>
          <cell r="M14">
            <v>7.1067703703703619E-2</v>
          </cell>
          <cell r="N14">
            <v>0.32142857142857145</v>
          </cell>
        </row>
        <row r="15">
          <cell r="B15" t="str">
            <v>Siv Christensen</v>
          </cell>
          <cell r="C15" t="str">
            <v>KNS</v>
          </cell>
          <cell r="D15" t="str">
            <v>NOR</v>
          </cell>
          <cell r="E15">
            <v>329</v>
          </cell>
          <cell r="F15" t="str">
            <v>J/80</v>
          </cell>
          <cell r="G15" t="str">
            <v>Baby Boop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0.83678240740740739</v>
          </cell>
          <cell r="L15">
            <v>0.81940000000000002</v>
          </cell>
          <cell r="M15">
            <v>7.1109504629629616E-2</v>
          </cell>
          <cell r="N15">
            <v>0.35714285714285715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0.83813657407407405</v>
          </cell>
          <cell r="L16">
            <v>0.89070000000000005</v>
          </cell>
          <cell r="M16">
            <v>7.2317829861111016E-2</v>
          </cell>
          <cell r="N16">
            <v>0.39285714285714285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0.83586805555555566</v>
          </cell>
          <cell r="L17">
            <v>0.91930000000000001</v>
          </cell>
          <cell r="M17">
            <v>7.2554475694444454E-2</v>
          </cell>
          <cell r="N17">
            <v>0.42857142857142855</v>
          </cell>
        </row>
        <row r="18">
          <cell r="B18" t="str">
            <v>Andreas Tinglum</v>
          </cell>
          <cell r="C18" t="str">
            <v>FS</v>
          </cell>
          <cell r="D18" t="str">
            <v>NOR</v>
          </cell>
          <cell r="E18">
            <v>16220</v>
          </cell>
          <cell r="F18" t="str">
            <v>FIGARO 2</v>
          </cell>
          <cell r="G18" t="str">
            <v>Tetraktys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0.83733796296296292</v>
          </cell>
          <cell r="L18">
            <v>0.9073</v>
          </cell>
          <cell r="M18">
            <v>7.2941039351851741E-2</v>
          </cell>
          <cell r="N18">
            <v>0.4642857142857143</v>
          </cell>
        </row>
        <row r="19">
          <cell r="B19" t="str">
            <v>Kjell U Sandvig</v>
          </cell>
          <cell r="C19" t="str">
            <v>Bærum</v>
          </cell>
          <cell r="D19" t="str">
            <v>NOR</v>
          </cell>
          <cell r="E19">
            <v>15179</v>
          </cell>
          <cell r="F19" t="str">
            <v>Arcona 410</v>
          </cell>
          <cell r="G19" t="str">
            <v>Stær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0.84456018518518527</v>
          </cell>
          <cell r="L19">
            <v>0.83340508093043197</v>
          </cell>
          <cell r="M19">
            <v>7.3019403502816785E-2</v>
          </cell>
          <cell r="N19">
            <v>0.5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Ja</v>
          </cell>
          <cell r="I20" t="str">
            <v>Ja</v>
          </cell>
          <cell r="J20" t="str">
            <v>18:10</v>
          </cell>
          <cell r="K20">
            <v>0.84245370370370365</v>
          </cell>
          <cell r="L20">
            <v>0.85840000000000005</v>
          </cell>
          <cell r="M20">
            <v>7.3401148148148035E-2</v>
          </cell>
          <cell r="N20">
            <v>0.5357142857142857</v>
          </cell>
        </row>
        <row r="21">
          <cell r="B21" t="str">
            <v>Rune Wahl Nilsson</v>
          </cell>
          <cell r="C21" t="str">
            <v>KNS</v>
          </cell>
          <cell r="D21" t="str">
            <v>NOR</v>
          </cell>
          <cell r="E21">
            <v>174</v>
          </cell>
          <cell r="F21" t="str">
            <v>11 MOD</v>
          </cell>
          <cell r="G21" t="str">
            <v>Linn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0.8391319444444445</v>
          </cell>
          <cell r="L21">
            <v>0.89600000000000002</v>
          </cell>
          <cell r="M21">
            <v>7.3639999999999969E-2</v>
          </cell>
          <cell r="N21">
            <v>0.5714285714285714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0.8444328703703704</v>
          </cell>
          <cell r="L22">
            <v>0.7833</v>
          </cell>
          <cell r="M22">
            <v>7.3969267361111132E-2</v>
          </cell>
          <cell r="N22">
            <v>0.6071428571428571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0.84538194444444448</v>
          </cell>
          <cell r="L23">
            <v>0.79149999999999998</v>
          </cell>
          <cell r="M23">
            <v>7.5494809027777804E-2</v>
          </cell>
          <cell r="N23">
            <v>0.6428571428571429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0.84934027777777776</v>
          </cell>
          <cell r="L24">
            <v>0.77659999999999996</v>
          </cell>
          <cell r="M24">
            <v>7.7147659722222206E-2</v>
          </cell>
          <cell r="N24">
            <v>0.6785714285714286</v>
          </cell>
        </row>
        <row r="25">
          <cell r="B25" t="str">
            <v>Cecilia Stokkeland</v>
          </cell>
          <cell r="C25" t="str">
            <v>USF</v>
          </cell>
          <cell r="D25" t="str">
            <v>NOR</v>
          </cell>
          <cell r="E25">
            <v>11541</v>
          </cell>
          <cell r="F25" t="str">
            <v>J/109</v>
          </cell>
          <cell r="G25" t="str">
            <v>JJ Flash</v>
          </cell>
          <cell r="H25" t="str">
            <v>Ja</v>
          </cell>
          <cell r="I25" t="str">
            <v>Ja</v>
          </cell>
          <cell r="J25" t="str">
            <v>18:10</v>
          </cell>
          <cell r="K25">
            <v>0.84346064814814825</v>
          </cell>
          <cell r="L25">
            <v>0.9</v>
          </cell>
          <cell r="M25">
            <v>7.7864583333333348E-2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0.84429398148148149</v>
          </cell>
          <cell r="L26">
            <v>0.90839999999999999</v>
          </cell>
          <cell r="M26">
            <v>7.9348319444444371E-2</v>
          </cell>
          <cell r="N26">
            <v>0.75</v>
          </cell>
        </row>
        <row r="27">
          <cell r="B27" t="str">
            <v>Arild Vikse</v>
          </cell>
          <cell r="C27" t="str">
            <v>USF</v>
          </cell>
          <cell r="D27" t="str">
            <v>NOR</v>
          </cell>
          <cell r="E27">
            <v>175</v>
          </cell>
          <cell r="F27" t="str">
            <v>11 MOD</v>
          </cell>
          <cell r="G27" t="str">
            <v>Olivia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0.84614583333333337</v>
          </cell>
          <cell r="L27">
            <v>0.89600000000000002</v>
          </cell>
          <cell r="M27">
            <v>7.9924444444444409E-2</v>
          </cell>
          <cell r="N27">
            <v>0.7857142857142857</v>
          </cell>
        </row>
        <row r="28">
          <cell r="B28" t="str">
            <v>Stein Thorstensen</v>
          </cell>
          <cell r="C28" t="str">
            <v>FS</v>
          </cell>
          <cell r="D28" t="str">
            <v>NOR</v>
          </cell>
          <cell r="E28">
            <v>63</v>
          </cell>
          <cell r="F28" t="str">
            <v>H-båt</v>
          </cell>
          <cell r="G28" t="str">
            <v>Hermine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0.69199999999999995</v>
          </cell>
          <cell r="M28" t="e">
            <v>#VALUE!</v>
          </cell>
          <cell r="N28">
            <v>1.5</v>
          </cell>
        </row>
        <row r="29">
          <cell r="B29" t="str">
            <v>Nils Parnemann</v>
          </cell>
          <cell r="C29" t="str">
            <v>USF</v>
          </cell>
          <cell r="D29" t="str">
            <v>NOR</v>
          </cell>
          <cell r="E29">
            <v>70</v>
          </cell>
          <cell r="F29" t="str">
            <v>H-båt</v>
          </cell>
          <cell r="G29" t="str">
            <v>Nipa</v>
          </cell>
          <cell r="H29" t="str">
            <v>Ja</v>
          </cell>
          <cell r="I29" t="str">
            <v>Ja</v>
          </cell>
          <cell r="J29" t="str">
            <v>18:00</v>
          </cell>
          <cell r="K29" t="str">
            <v>DNF</v>
          </cell>
          <cell r="L29">
            <v>0.69199999999999995</v>
          </cell>
          <cell r="M29" t="e">
            <v>#VALUE!</v>
          </cell>
          <cell r="N29">
            <v>1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Ja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0.66909846638956583</v>
          </cell>
          <cell r="M30" t="e">
            <v>#VALUE!</v>
          </cell>
          <cell r="N30">
            <v>1</v>
          </cell>
        </row>
        <row r="31">
          <cell r="B31" t="str">
            <v>Ingrid Fladmark</v>
          </cell>
          <cell r="C31" t="str">
            <v>FS</v>
          </cell>
          <cell r="D31" t="str">
            <v>NOR</v>
          </cell>
          <cell r="E31">
            <v>3951</v>
          </cell>
          <cell r="F31" t="str">
            <v>Albin Nova</v>
          </cell>
          <cell r="G31" t="str">
            <v>Fryd V</v>
          </cell>
          <cell r="H31" t="str">
            <v>Nei</v>
          </cell>
          <cell r="I31" t="str">
            <v>Ja</v>
          </cell>
          <cell r="J31" t="str">
            <v>18:00</v>
          </cell>
          <cell r="K31" t="str">
            <v>DNF</v>
          </cell>
          <cell r="L31">
            <v>0.76259999999999994</v>
          </cell>
          <cell r="M31" t="e">
            <v>#VALUE!</v>
          </cell>
          <cell r="N31">
            <v>1</v>
          </cell>
        </row>
        <row r="32">
          <cell r="B32" t="str">
            <v>Espen Sunde</v>
          </cell>
          <cell r="C32" t="str">
            <v>USF</v>
          </cell>
          <cell r="D32" t="str">
            <v>NOR</v>
          </cell>
          <cell r="E32">
            <v>14069</v>
          </cell>
          <cell r="F32" t="str">
            <v>Jeanneau 30i</v>
          </cell>
          <cell r="G32" t="str">
            <v>Vesla</v>
          </cell>
          <cell r="H32" t="str">
            <v>Ja</v>
          </cell>
          <cell r="I32" t="str">
            <v>Nei</v>
          </cell>
          <cell r="J32" t="str">
            <v>18:00</v>
          </cell>
          <cell r="K32" t="str">
            <v>DNF</v>
          </cell>
          <cell r="L32">
            <v>0.63435293103448276</v>
          </cell>
          <cell r="M32" t="e">
            <v>#VALUE!</v>
          </cell>
          <cell r="N32">
            <v>1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Nei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0.79190000000000005</v>
          </cell>
          <cell r="M33" t="e">
            <v>#VALUE!</v>
          </cell>
          <cell r="N33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564C082E-270C-404B-BD77-210ABBBD36B4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4" dT="2023-05-31T20:22:52.21" personId="{564C082E-270C-404B-BD77-210ABBBD36B4}" id="{618536D2-8836-4819-846A-B2DD9850E227}">
    <text>Startbåt</text>
  </threadedComment>
  <threadedComment ref="K16" dT="2023-05-23T21:35:03.06" personId="{564C082E-270C-404B-BD77-210ABBBD36B4}" id="{978F6574-EFFB-4D64-B6AC-918518C44B8D}">
    <text>Startbåt</text>
  </threadedComment>
  <threadedComment ref="J18" dT="2023-05-31T20:22:58.18" personId="{564C082E-270C-404B-BD77-210ABBBD36B4}" id="{43E5EE56-D1B2-4F4E-9BB5-B33F00EF78FD}">
    <text>Startbåt</text>
  </threadedComment>
  <threadedComment ref="I21" dT="2023-05-09T19:43:50.08" personId="{564C082E-270C-404B-BD77-210ABBBD36B4}" id="{3F839E2A-CBE6-4605-8B4B-06D0838A55A3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465D-02BB-46D3-B75E-7D32972F6345}">
  <dimension ref="A1:AT937"/>
  <sheetViews>
    <sheetView tabSelected="1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outlineLevelCol="1" x14ac:dyDescent="0.2"/>
  <cols>
    <col min="1" max="1" width="5.5703125" style="10" customWidth="1"/>
    <col min="2" max="2" width="22.5703125" style="10" bestFit="1" customWidth="1"/>
    <col min="3" max="3" width="9.42578125" style="10" customWidth="1"/>
    <col min="4" max="4" width="6.28515625" style="10" customWidth="1"/>
    <col min="5" max="5" width="10.28515625" style="10" customWidth="1"/>
    <col min="6" max="6" width="16.7109375" style="10" customWidth="1"/>
    <col min="7" max="7" width="17.85546875" style="10" bestFit="1" customWidth="1"/>
    <col min="8" max="9" width="6" style="9" customWidth="1"/>
    <col min="10" max="10" width="8.5703125" style="10" customWidth="1"/>
    <col min="11" max="11" width="14.7109375" style="10" customWidth="1" outlineLevel="1"/>
    <col min="12" max="12" width="8.7109375" style="10" customWidth="1" outlineLevel="1"/>
    <col min="13" max="13" width="11.85546875" customWidth="1" outlineLevel="1"/>
    <col min="14" max="14" width="6.5703125" customWidth="1" outlineLevel="1"/>
    <col min="15" max="15" width="12.42578125" customWidth="1" outlineLevel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37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15</v>
      </c>
      <c r="I3" s="27">
        <v>28</v>
      </c>
      <c r="J3" s="18">
        <v>22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91" t="s">
        <v>18</v>
      </c>
      <c r="AG3" s="292"/>
      <c r="AH3" s="292"/>
      <c r="AI3" s="293"/>
      <c r="AJ3" s="291" t="s">
        <v>19</v>
      </c>
      <c r="AK3" s="292"/>
      <c r="AL3" s="292"/>
      <c r="AM3" s="293"/>
      <c r="AN3" s="291" t="s">
        <v>20</v>
      </c>
      <c r="AO3" s="292"/>
      <c r="AP3" s="292"/>
      <c r="AQ3" s="293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294" t="s">
        <v>25</v>
      </c>
      <c r="E4" s="292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79" customFormat="1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11172</v>
      </c>
      <c r="F6" s="85" t="s">
        <v>57</v>
      </c>
      <c r="G6" s="86" t="s">
        <v>58</v>
      </c>
      <c r="H6" s="87" t="s">
        <v>2</v>
      </c>
      <c r="I6" s="88" t="s">
        <v>1</v>
      </c>
      <c r="J6" s="89" t="str">
        <f t="shared" ref="J6:J33" si="0">IF(P6&lt;1.03,"18:00","18:10")</f>
        <v>18:10</v>
      </c>
      <c r="K6" s="90">
        <v>0.82520833333333332</v>
      </c>
      <c r="L6" s="91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0.94120000000000004</v>
      </c>
      <c r="M6" s="92">
        <f t="shared" ref="M6:M27" si="1">(K6-J6)*L6</f>
        <v>6.4249972222222132E-2</v>
      </c>
      <c r="N6" s="93">
        <f t="shared" ref="N6:N33" si="2">IF(K6="Dnf",1,(IF(K6="Dns",1.5,(IF(K6="Dsq",1.5,(A6/I$3))))))</f>
        <v>3.5714285714285712E-2</v>
      </c>
      <c r="O6" s="94">
        <v>90518559</v>
      </c>
      <c r="P6" s="95">
        <v>1.1854</v>
      </c>
      <c r="Q6" s="96">
        <v>0.94120000000000004</v>
      </c>
      <c r="R6" s="95">
        <v>1.1933</v>
      </c>
      <c r="S6" s="95">
        <v>1.3162</v>
      </c>
      <c r="T6" s="97">
        <v>1.1541999999999999</v>
      </c>
      <c r="U6" s="98">
        <v>0.94030000000000002</v>
      </c>
      <c r="V6" s="98">
        <v>1.1611</v>
      </c>
      <c r="W6" s="98">
        <v>1.2635000000000001</v>
      </c>
      <c r="X6" s="99">
        <v>1.1355999999999999</v>
      </c>
      <c r="Y6" s="99">
        <v>0.87209999999999999</v>
      </c>
      <c r="Z6" s="99">
        <v>1.1427</v>
      </c>
      <c r="AA6" s="99">
        <v>1.2896000000000001</v>
      </c>
      <c r="AB6" s="100">
        <f t="shared" ref="AB6:AB33" si="3">P6</f>
        <v>1.1854</v>
      </c>
      <c r="AC6" s="101">
        <f t="shared" ref="AC6:AC33" si="4">X6</f>
        <v>1.1355999999999999</v>
      </c>
      <c r="AD6" s="101">
        <f t="shared" ref="AD6:AD33" si="5">T6</f>
        <v>1.1541999999999999</v>
      </c>
      <c r="AE6" s="102">
        <f t="shared" ref="AE6:AE33" si="6">AC6*(T6/P6)</f>
        <v>1.1057107474270287</v>
      </c>
      <c r="AF6" s="103">
        <f t="shared" ref="AF6:AF33" si="7">Q6</f>
        <v>0.94120000000000004</v>
      </c>
      <c r="AG6" s="104">
        <f t="shared" ref="AG6:AG33" si="8">Y6</f>
        <v>0.87209999999999999</v>
      </c>
      <c r="AH6" s="104">
        <f t="shared" ref="AH6:AH33" si="9">U6</f>
        <v>0.94030000000000002</v>
      </c>
      <c r="AI6" s="102">
        <f t="shared" ref="AI6:AI33" si="10">AG6*(U6/Q6)</f>
        <v>0.87126607522311939</v>
      </c>
      <c r="AJ6" s="103">
        <f t="shared" ref="AJ6:AJ33" si="11">R6</f>
        <v>1.1933</v>
      </c>
      <c r="AK6" s="104">
        <f t="shared" ref="AK6:AK33" si="12">Z6</f>
        <v>1.1427</v>
      </c>
      <c r="AL6" s="104">
        <f t="shared" ref="AL6:AL33" si="13">V6</f>
        <v>1.1611</v>
      </c>
      <c r="AM6" s="102">
        <f t="shared" ref="AM6:AM33" si="14">AK6*(V6/R6)</f>
        <v>1.1118653900946955</v>
      </c>
      <c r="AN6" s="103">
        <f t="shared" ref="AN6:AN33" si="15">S6</f>
        <v>1.3162</v>
      </c>
      <c r="AO6" s="104">
        <f t="shared" ref="AO6:AO33" si="16">AA6</f>
        <v>1.2896000000000001</v>
      </c>
      <c r="AP6" s="104">
        <f t="shared" ref="AP6:AP33" si="17">W6</f>
        <v>1.2635000000000001</v>
      </c>
      <c r="AQ6" s="102">
        <f t="shared" ref="AQ6:AQ33" si="18">AO6*(W6/S6)</f>
        <v>1.237965050904118</v>
      </c>
      <c r="AR6" s="105" t="s">
        <v>2</v>
      </c>
      <c r="AS6" s="105" t="s">
        <v>1</v>
      </c>
    </row>
    <row r="7" spans="1:45" s="118" customFormat="1" ht="12.75" customHeight="1" x14ac:dyDescent="0.2">
      <c r="A7" s="80">
        <v>2</v>
      </c>
      <c r="B7" s="106" t="s">
        <v>59</v>
      </c>
      <c r="C7" s="107" t="s">
        <v>60</v>
      </c>
      <c r="D7" s="108" t="s">
        <v>56</v>
      </c>
      <c r="E7" s="109">
        <v>26</v>
      </c>
      <c r="F7" s="106" t="s">
        <v>61</v>
      </c>
      <c r="G7" s="110" t="s">
        <v>62</v>
      </c>
      <c r="H7" s="111" t="s">
        <v>2</v>
      </c>
      <c r="I7" s="112" t="s">
        <v>1</v>
      </c>
      <c r="J7" s="89" t="str">
        <f t="shared" si="0"/>
        <v>18:10</v>
      </c>
      <c r="K7" s="113">
        <v>0.8274421296296296</v>
      </c>
      <c r="L7" s="91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0.92549999999999999</v>
      </c>
      <c r="M7" s="92">
        <f t="shared" si="1"/>
        <v>6.5245607638888772E-2</v>
      </c>
      <c r="N7" s="93">
        <f t="shared" si="2"/>
        <v>7.1428571428571425E-2</v>
      </c>
      <c r="O7" s="94">
        <v>99479805</v>
      </c>
      <c r="P7" s="114">
        <v>1.1194</v>
      </c>
      <c r="Q7" s="115">
        <v>0.92549999999999999</v>
      </c>
      <c r="R7" s="116">
        <v>1.1193</v>
      </c>
      <c r="S7" s="115">
        <v>1.2474000000000001</v>
      </c>
      <c r="T7" s="98">
        <v>1.0691999999999999</v>
      </c>
      <c r="U7" s="98">
        <v>0.90739999999999998</v>
      </c>
      <c r="V7" s="98">
        <v>1.0701000000000001</v>
      </c>
      <c r="W7" s="98">
        <v>1.1649</v>
      </c>
      <c r="X7" s="117">
        <v>1.0609999999999999</v>
      </c>
      <c r="Y7" s="117">
        <v>0.84350000000000003</v>
      </c>
      <c r="Z7" s="117">
        <v>1.0643</v>
      </c>
      <c r="AA7" s="117">
        <v>1.1939</v>
      </c>
      <c r="AB7" s="100">
        <f t="shared" si="3"/>
        <v>1.1194</v>
      </c>
      <c r="AC7" s="101">
        <f t="shared" si="4"/>
        <v>1.0609999999999999</v>
      </c>
      <c r="AD7" s="101">
        <f t="shared" si="5"/>
        <v>1.0691999999999999</v>
      </c>
      <c r="AE7" s="102">
        <f t="shared" si="6"/>
        <v>1.0134189744505986</v>
      </c>
      <c r="AF7" s="103">
        <f t="shared" si="7"/>
        <v>0.92549999999999999</v>
      </c>
      <c r="AG7" s="104">
        <f t="shared" si="8"/>
        <v>0.84350000000000003</v>
      </c>
      <c r="AH7" s="104">
        <f t="shared" si="9"/>
        <v>0.90739999999999998</v>
      </c>
      <c r="AI7" s="102">
        <f t="shared" si="10"/>
        <v>0.82700367368989736</v>
      </c>
      <c r="AJ7" s="103">
        <f t="shared" si="11"/>
        <v>1.1193</v>
      </c>
      <c r="AK7" s="104">
        <f t="shared" si="12"/>
        <v>1.0643</v>
      </c>
      <c r="AL7" s="104">
        <f t="shared" si="13"/>
        <v>1.0701000000000001</v>
      </c>
      <c r="AM7" s="102">
        <f t="shared" si="14"/>
        <v>1.0175175824175824</v>
      </c>
      <c r="AN7" s="103">
        <f t="shared" si="15"/>
        <v>1.2474000000000001</v>
      </c>
      <c r="AO7" s="104">
        <f t="shared" si="16"/>
        <v>1.1939</v>
      </c>
      <c r="AP7" s="104">
        <f t="shared" si="17"/>
        <v>1.1649</v>
      </c>
      <c r="AQ7" s="102">
        <f t="shared" si="18"/>
        <v>1.1149383597883598</v>
      </c>
      <c r="AR7" s="111" t="s">
        <v>2</v>
      </c>
      <c r="AS7" s="111" t="s">
        <v>1</v>
      </c>
    </row>
    <row r="8" spans="1:45" s="79" customFormat="1" ht="12.75" customHeight="1" x14ac:dyDescent="0.2">
      <c r="A8" s="80">
        <v>3</v>
      </c>
      <c r="B8" s="85" t="s">
        <v>63</v>
      </c>
      <c r="C8" s="119" t="s">
        <v>55</v>
      </c>
      <c r="D8" s="83" t="s">
        <v>56</v>
      </c>
      <c r="E8" s="84">
        <v>896</v>
      </c>
      <c r="F8" s="85" t="s">
        <v>64</v>
      </c>
      <c r="G8" s="120" t="s">
        <v>65</v>
      </c>
      <c r="H8" s="105" t="s">
        <v>1</v>
      </c>
      <c r="I8" s="121" t="s">
        <v>1</v>
      </c>
      <c r="J8" s="122" t="str">
        <f t="shared" si="0"/>
        <v>18:00</v>
      </c>
      <c r="K8" s="113">
        <v>0.84197916666666661</v>
      </c>
      <c r="L8" s="123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0.73899999999999999</v>
      </c>
      <c r="M8" s="92">
        <f t="shared" si="1"/>
        <v>6.7972604166666631E-2</v>
      </c>
      <c r="N8" s="124">
        <f t="shared" si="2"/>
        <v>0.10714285714285714</v>
      </c>
      <c r="O8" s="125">
        <v>93458224</v>
      </c>
      <c r="P8" s="126">
        <v>0.92969999999999997</v>
      </c>
      <c r="Q8" s="96">
        <v>0.73270000000000002</v>
      </c>
      <c r="R8" s="96">
        <v>0.93579999999999997</v>
      </c>
      <c r="S8" s="127">
        <v>1.0354000000000001</v>
      </c>
      <c r="T8" s="128">
        <v>0.91269999999999996</v>
      </c>
      <c r="U8" s="128">
        <v>0.73899999999999999</v>
      </c>
      <c r="V8" s="128">
        <v>0.9194</v>
      </c>
      <c r="W8" s="128">
        <v>0.99660000000000004</v>
      </c>
      <c r="X8" s="129">
        <v>0.89370000000000005</v>
      </c>
      <c r="Y8" s="129">
        <v>0.68659999999999999</v>
      </c>
      <c r="Z8" s="129">
        <v>0.90069999999999995</v>
      </c>
      <c r="AA8" s="129">
        <v>1.0068999999999999</v>
      </c>
      <c r="AB8" s="100">
        <f t="shared" si="3"/>
        <v>0.92969999999999997</v>
      </c>
      <c r="AC8" s="101">
        <f t="shared" si="4"/>
        <v>0.89370000000000005</v>
      </c>
      <c r="AD8" s="101">
        <f t="shared" si="5"/>
        <v>0.91269999999999996</v>
      </c>
      <c r="AE8" s="102">
        <f t="shared" si="6"/>
        <v>0.87735827686350443</v>
      </c>
      <c r="AF8" s="103">
        <f t="shared" si="7"/>
        <v>0.73270000000000002</v>
      </c>
      <c r="AG8" s="104">
        <f t="shared" si="8"/>
        <v>0.68659999999999999</v>
      </c>
      <c r="AH8" s="104">
        <f t="shared" si="9"/>
        <v>0.73899999999999999</v>
      </c>
      <c r="AI8" s="102">
        <f t="shared" si="10"/>
        <v>0.692503616759929</v>
      </c>
      <c r="AJ8" s="103">
        <f t="shared" si="11"/>
        <v>0.93579999999999997</v>
      </c>
      <c r="AK8" s="104">
        <f t="shared" si="12"/>
        <v>0.90069999999999995</v>
      </c>
      <c r="AL8" s="104">
        <f t="shared" si="13"/>
        <v>0.9194</v>
      </c>
      <c r="AM8" s="102">
        <f t="shared" si="14"/>
        <v>0.88491513143834155</v>
      </c>
      <c r="AN8" s="103">
        <f t="shared" si="15"/>
        <v>1.0354000000000001</v>
      </c>
      <c r="AO8" s="104">
        <f t="shared" si="16"/>
        <v>1.0068999999999999</v>
      </c>
      <c r="AP8" s="104">
        <f t="shared" si="17"/>
        <v>0.99660000000000004</v>
      </c>
      <c r="AQ8" s="102">
        <f t="shared" si="18"/>
        <v>0.96916799304616552</v>
      </c>
      <c r="AR8" s="105" t="s">
        <v>1</v>
      </c>
      <c r="AS8" s="105" t="s">
        <v>1</v>
      </c>
    </row>
    <row r="9" spans="1:45" s="79" customFormat="1" ht="12.75" customHeight="1" x14ac:dyDescent="0.2">
      <c r="A9" s="80">
        <v>4</v>
      </c>
      <c r="B9" s="58" t="s">
        <v>66</v>
      </c>
      <c r="C9" s="130" t="s">
        <v>55</v>
      </c>
      <c r="D9" s="131" t="s">
        <v>56</v>
      </c>
      <c r="E9" s="130">
        <v>14118</v>
      </c>
      <c r="F9" s="58" t="s">
        <v>67</v>
      </c>
      <c r="G9" s="132" t="s">
        <v>68</v>
      </c>
      <c r="H9" s="133" t="s">
        <v>1</v>
      </c>
      <c r="I9" s="134" t="s">
        <v>2</v>
      </c>
      <c r="J9" s="89" t="str">
        <f t="shared" si="0"/>
        <v>18:10</v>
      </c>
      <c r="K9" s="135">
        <v>0.83608796296296306</v>
      </c>
      <c r="L9" s="136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0.86617442425522928</v>
      </c>
      <c r="M9" s="137">
        <f t="shared" si="1"/>
        <v>6.855209158631087E-2</v>
      </c>
      <c r="N9" s="124">
        <f t="shared" si="2"/>
        <v>0.14285714285714285</v>
      </c>
      <c r="O9" s="138">
        <v>90691690</v>
      </c>
      <c r="P9" s="139">
        <v>1.1796</v>
      </c>
      <c r="Q9" s="96">
        <v>0.9466</v>
      </c>
      <c r="R9" s="140">
        <v>1.1865000000000001</v>
      </c>
      <c r="S9" s="140">
        <v>1.3051999999999999</v>
      </c>
      <c r="T9" s="141">
        <v>1.1589</v>
      </c>
      <c r="U9" s="141">
        <v>0.94689999999999996</v>
      </c>
      <c r="V9" s="141">
        <v>1.1656</v>
      </c>
      <c r="W9" s="141">
        <v>1.2678</v>
      </c>
      <c r="X9" s="142">
        <v>1.1244000000000001</v>
      </c>
      <c r="Y9" s="142">
        <v>0.8659</v>
      </c>
      <c r="Z9" s="142">
        <v>1.1312</v>
      </c>
      <c r="AA9" s="142">
        <v>1.2757000000000001</v>
      </c>
      <c r="AB9" s="100">
        <f t="shared" si="3"/>
        <v>1.1796</v>
      </c>
      <c r="AC9" s="101">
        <f t="shared" si="4"/>
        <v>1.1244000000000001</v>
      </c>
      <c r="AD9" s="101">
        <f t="shared" si="5"/>
        <v>1.1589</v>
      </c>
      <c r="AE9" s="102">
        <f t="shared" si="6"/>
        <v>1.1046686673448629</v>
      </c>
      <c r="AF9" s="103">
        <f t="shared" si="7"/>
        <v>0.9466</v>
      </c>
      <c r="AG9" s="104">
        <f t="shared" si="8"/>
        <v>0.8659</v>
      </c>
      <c r="AH9" s="104">
        <f t="shared" si="9"/>
        <v>0.94689999999999996</v>
      </c>
      <c r="AI9" s="102">
        <f t="shared" si="10"/>
        <v>0.86617442425522928</v>
      </c>
      <c r="AJ9" s="103">
        <f t="shared" si="11"/>
        <v>1.1865000000000001</v>
      </c>
      <c r="AK9" s="104">
        <f t="shared" si="12"/>
        <v>1.1312</v>
      </c>
      <c r="AL9" s="104">
        <f t="shared" si="13"/>
        <v>1.1656</v>
      </c>
      <c r="AM9" s="102">
        <f t="shared" si="14"/>
        <v>1.1112741002949851</v>
      </c>
      <c r="AN9" s="103">
        <f t="shared" si="15"/>
        <v>1.3051999999999999</v>
      </c>
      <c r="AO9" s="104">
        <f t="shared" si="16"/>
        <v>1.2757000000000001</v>
      </c>
      <c r="AP9" s="104">
        <f t="shared" si="17"/>
        <v>1.2678</v>
      </c>
      <c r="AQ9" s="102">
        <f t="shared" si="18"/>
        <v>1.2391453110634387</v>
      </c>
      <c r="AR9" s="133" t="s">
        <v>1</v>
      </c>
      <c r="AS9" s="133" t="s">
        <v>2</v>
      </c>
    </row>
    <row r="10" spans="1:45" ht="12.75" customHeight="1" x14ac:dyDescent="0.2">
      <c r="A10" s="80">
        <v>5</v>
      </c>
      <c r="B10" s="143" t="s">
        <v>69</v>
      </c>
      <c r="C10" s="144" t="s">
        <v>55</v>
      </c>
      <c r="D10" s="145" t="s">
        <v>56</v>
      </c>
      <c r="E10" s="146">
        <v>7055</v>
      </c>
      <c r="F10" s="143" t="s">
        <v>70</v>
      </c>
      <c r="G10" s="147" t="s">
        <v>71</v>
      </c>
      <c r="H10" s="148" t="s">
        <v>2</v>
      </c>
      <c r="I10" s="149" t="s">
        <v>1</v>
      </c>
      <c r="J10" s="122" t="str">
        <f t="shared" si="0"/>
        <v>18:00</v>
      </c>
      <c r="K10" s="150">
        <v>0.84230324074074081</v>
      </c>
      <c r="L10" s="151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0.76090000000000002</v>
      </c>
      <c r="M10" s="152">
        <f t="shared" si="1"/>
        <v>7.0233535879629688E-2</v>
      </c>
      <c r="N10" s="153">
        <f t="shared" si="2"/>
        <v>0.17857142857142858</v>
      </c>
      <c r="O10" s="154">
        <v>91649715</v>
      </c>
      <c r="P10" s="155">
        <v>0.98429999999999995</v>
      </c>
      <c r="Q10" s="96">
        <v>0.76090000000000002</v>
      </c>
      <c r="R10" s="156">
        <v>0.9909</v>
      </c>
      <c r="S10" s="156">
        <v>1.1093999999999999</v>
      </c>
      <c r="T10" s="157">
        <v>0.97609999999999997</v>
      </c>
      <c r="U10" s="157">
        <v>0.76900000000000002</v>
      </c>
      <c r="V10" s="157">
        <v>0.98280000000000001</v>
      </c>
      <c r="W10" s="157">
        <v>1.0861000000000001</v>
      </c>
      <c r="X10" s="158">
        <v>0.94610000000000005</v>
      </c>
      <c r="Y10" s="158">
        <v>0.71519999999999995</v>
      </c>
      <c r="Z10" s="158">
        <v>0.95240000000000002</v>
      </c>
      <c r="AA10" s="158">
        <v>1.0822000000000001</v>
      </c>
      <c r="AB10" s="159">
        <f t="shared" si="3"/>
        <v>0.98429999999999995</v>
      </c>
      <c r="AC10" s="160">
        <f t="shared" si="4"/>
        <v>0.94610000000000005</v>
      </c>
      <c r="AD10" s="160">
        <f t="shared" si="5"/>
        <v>0.97609999999999997</v>
      </c>
      <c r="AE10" s="161">
        <f t="shared" si="6"/>
        <v>0.93821823631006818</v>
      </c>
      <c r="AF10" s="162">
        <f t="shared" si="7"/>
        <v>0.76090000000000002</v>
      </c>
      <c r="AG10" s="163">
        <f t="shared" si="8"/>
        <v>0.71519999999999995</v>
      </c>
      <c r="AH10" s="163">
        <f t="shared" si="9"/>
        <v>0.76900000000000002</v>
      </c>
      <c r="AI10" s="161">
        <f t="shared" si="10"/>
        <v>0.72281351031673002</v>
      </c>
      <c r="AJ10" s="162">
        <f t="shared" si="11"/>
        <v>0.9909</v>
      </c>
      <c r="AK10" s="163">
        <f t="shared" si="12"/>
        <v>0.95240000000000002</v>
      </c>
      <c r="AL10" s="163">
        <f t="shared" si="13"/>
        <v>0.98280000000000001</v>
      </c>
      <c r="AM10" s="161">
        <f t="shared" si="14"/>
        <v>0.94461471389645779</v>
      </c>
      <c r="AN10" s="162">
        <f t="shared" si="15"/>
        <v>1.1093999999999999</v>
      </c>
      <c r="AO10" s="163">
        <f t="shared" si="16"/>
        <v>1.0822000000000001</v>
      </c>
      <c r="AP10" s="163">
        <f t="shared" si="17"/>
        <v>1.0861000000000001</v>
      </c>
      <c r="AQ10" s="161">
        <f t="shared" si="18"/>
        <v>1.0594712637461692</v>
      </c>
      <c r="AR10" s="148" t="s">
        <v>2</v>
      </c>
      <c r="AS10" s="148" t="s">
        <v>1</v>
      </c>
    </row>
    <row r="11" spans="1:45" ht="12.75" customHeight="1" x14ac:dyDescent="0.2">
      <c r="A11" s="80">
        <v>6</v>
      </c>
      <c r="B11" s="164" t="s">
        <v>72</v>
      </c>
      <c r="C11" s="165" t="s">
        <v>55</v>
      </c>
      <c r="D11" s="166" t="s">
        <v>56</v>
      </c>
      <c r="E11" s="167">
        <v>11620</v>
      </c>
      <c r="F11" s="164" t="s">
        <v>73</v>
      </c>
      <c r="G11" s="168" t="s">
        <v>74</v>
      </c>
      <c r="H11" s="169" t="s">
        <v>2</v>
      </c>
      <c r="I11" s="170" t="s">
        <v>1</v>
      </c>
      <c r="J11" s="89" t="str">
        <f t="shared" si="0"/>
        <v>18:10</v>
      </c>
      <c r="K11" s="113">
        <v>0.83939814814814817</v>
      </c>
      <c r="L11" s="123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0.85199999999999998</v>
      </c>
      <c r="M11" s="92">
        <f t="shared" si="1"/>
        <v>7.0250555555555497E-2</v>
      </c>
      <c r="N11" s="124">
        <f t="shared" si="2"/>
        <v>0.21428571428571427</v>
      </c>
      <c r="O11" s="171">
        <v>97723926</v>
      </c>
      <c r="P11" s="172">
        <v>1.0885</v>
      </c>
      <c r="Q11" s="96">
        <v>0.85199999999999998</v>
      </c>
      <c r="R11" s="173">
        <v>1.0962000000000001</v>
      </c>
      <c r="S11" s="173">
        <v>1.216</v>
      </c>
      <c r="T11" s="97">
        <v>1.0705</v>
      </c>
      <c r="U11" s="97">
        <v>0.8528</v>
      </c>
      <c r="V11" s="97">
        <v>1.0783</v>
      </c>
      <c r="W11" s="97">
        <v>1.1803999999999999</v>
      </c>
      <c r="X11" s="174">
        <v>1.0429999999999999</v>
      </c>
      <c r="Y11" s="174">
        <v>0.79279999999999995</v>
      </c>
      <c r="Z11" s="174">
        <v>1.0507</v>
      </c>
      <c r="AA11" s="174">
        <v>1.1857</v>
      </c>
      <c r="AB11" s="100">
        <f t="shared" si="3"/>
        <v>1.0885</v>
      </c>
      <c r="AC11" s="101">
        <f t="shared" si="4"/>
        <v>1.0429999999999999</v>
      </c>
      <c r="AD11" s="101">
        <f t="shared" si="5"/>
        <v>1.0705</v>
      </c>
      <c r="AE11" s="102">
        <f t="shared" si="6"/>
        <v>1.0257524115755627</v>
      </c>
      <c r="AF11" s="103">
        <f t="shared" si="7"/>
        <v>0.85199999999999998</v>
      </c>
      <c r="AG11" s="104">
        <f t="shared" si="8"/>
        <v>0.79279999999999995</v>
      </c>
      <c r="AH11" s="104">
        <f t="shared" si="9"/>
        <v>0.8528</v>
      </c>
      <c r="AI11" s="102">
        <f t="shared" si="10"/>
        <v>0.79354441314553981</v>
      </c>
      <c r="AJ11" s="103">
        <f t="shared" si="11"/>
        <v>1.0962000000000001</v>
      </c>
      <c r="AK11" s="104">
        <f t="shared" si="12"/>
        <v>1.0507</v>
      </c>
      <c r="AL11" s="104">
        <f t="shared" si="13"/>
        <v>1.0783</v>
      </c>
      <c r="AM11" s="102">
        <f t="shared" si="14"/>
        <v>1.0335429757343551</v>
      </c>
      <c r="AN11" s="103">
        <f t="shared" si="15"/>
        <v>1.216</v>
      </c>
      <c r="AO11" s="104">
        <f t="shared" si="16"/>
        <v>1.1857</v>
      </c>
      <c r="AP11" s="104">
        <f t="shared" si="17"/>
        <v>1.1803999999999999</v>
      </c>
      <c r="AQ11" s="102">
        <f t="shared" si="18"/>
        <v>1.150987072368421</v>
      </c>
      <c r="AR11" s="169" t="s">
        <v>2</v>
      </c>
      <c r="AS11" s="169" t="s">
        <v>1</v>
      </c>
    </row>
    <row r="12" spans="1:45" s="118" customFormat="1" ht="13.9" customHeight="1" x14ac:dyDescent="0.2">
      <c r="A12" s="80">
        <v>7</v>
      </c>
      <c r="B12" s="106" t="s">
        <v>75</v>
      </c>
      <c r="C12" s="107" t="s">
        <v>60</v>
      </c>
      <c r="D12" s="108" t="s">
        <v>56</v>
      </c>
      <c r="E12" s="109">
        <v>22</v>
      </c>
      <c r="F12" s="106" t="s">
        <v>64</v>
      </c>
      <c r="G12" s="110" t="s">
        <v>76</v>
      </c>
      <c r="H12" s="111" t="s">
        <v>1</v>
      </c>
      <c r="I12" s="175" t="s">
        <v>1</v>
      </c>
      <c r="J12" s="122" t="str">
        <f t="shared" si="0"/>
        <v>18:00</v>
      </c>
      <c r="K12" s="113">
        <v>0.84538194444444448</v>
      </c>
      <c r="L12" s="91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0.73899999999999999</v>
      </c>
      <c r="M12" s="92">
        <f t="shared" si="1"/>
        <v>7.0487256944444465E-2</v>
      </c>
      <c r="N12" s="93">
        <f t="shared" si="2"/>
        <v>0.25</v>
      </c>
      <c r="O12" s="176">
        <v>90088476</v>
      </c>
      <c r="P12" s="177">
        <v>0.92969999999999997</v>
      </c>
      <c r="Q12" s="96">
        <v>0.73270000000000002</v>
      </c>
      <c r="R12" s="178">
        <v>0.93579999999999997</v>
      </c>
      <c r="S12" s="179">
        <v>1.0354000000000001</v>
      </c>
      <c r="T12" s="180">
        <v>0.91269999999999996</v>
      </c>
      <c r="U12" s="180">
        <v>0.73899999999999999</v>
      </c>
      <c r="V12" s="180">
        <v>0.9194</v>
      </c>
      <c r="W12" s="180">
        <v>0.99660000000000004</v>
      </c>
      <c r="X12" s="129">
        <v>0.89370000000000005</v>
      </c>
      <c r="Y12" s="129">
        <v>0.68659999999999999</v>
      </c>
      <c r="Z12" s="129">
        <v>0.90069999999999995</v>
      </c>
      <c r="AA12" s="129">
        <v>1.0068999999999999</v>
      </c>
      <c r="AB12" s="100">
        <f t="shared" si="3"/>
        <v>0.92969999999999997</v>
      </c>
      <c r="AC12" s="101">
        <f t="shared" si="4"/>
        <v>0.89370000000000005</v>
      </c>
      <c r="AD12" s="101">
        <f t="shared" si="5"/>
        <v>0.91269999999999996</v>
      </c>
      <c r="AE12" s="102">
        <f t="shared" si="6"/>
        <v>0.87735827686350443</v>
      </c>
      <c r="AF12" s="103">
        <f t="shared" si="7"/>
        <v>0.73270000000000002</v>
      </c>
      <c r="AG12" s="104">
        <f t="shared" si="8"/>
        <v>0.68659999999999999</v>
      </c>
      <c r="AH12" s="104">
        <f t="shared" si="9"/>
        <v>0.73899999999999999</v>
      </c>
      <c r="AI12" s="102">
        <f t="shared" si="10"/>
        <v>0.692503616759929</v>
      </c>
      <c r="AJ12" s="103">
        <f t="shared" si="11"/>
        <v>0.93579999999999997</v>
      </c>
      <c r="AK12" s="104">
        <f t="shared" si="12"/>
        <v>0.90069999999999995</v>
      </c>
      <c r="AL12" s="104">
        <f t="shared" si="13"/>
        <v>0.9194</v>
      </c>
      <c r="AM12" s="102">
        <f t="shared" si="14"/>
        <v>0.88491513143834155</v>
      </c>
      <c r="AN12" s="103">
        <f t="shared" si="15"/>
        <v>1.0354000000000001</v>
      </c>
      <c r="AO12" s="104">
        <f t="shared" si="16"/>
        <v>1.0068999999999999</v>
      </c>
      <c r="AP12" s="104">
        <f t="shared" si="17"/>
        <v>0.99660000000000004</v>
      </c>
      <c r="AQ12" s="102">
        <f t="shared" si="18"/>
        <v>0.96916799304616552</v>
      </c>
      <c r="AR12" s="111" t="s">
        <v>2</v>
      </c>
      <c r="AS12" s="80" t="s">
        <v>1</v>
      </c>
    </row>
    <row r="13" spans="1:45" s="118" customFormat="1" ht="13.9" customHeight="1" x14ac:dyDescent="0.2">
      <c r="A13" s="80">
        <v>8</v>
      </c>
      <c r="B13" s="106" t="s">
        <v>77</v>
      </c>
      <c r="C13" s="107" t="s">
        <v>55</v>
      </c>
      <c r="D13" s="108" t="s">
        <v>56</v>
      </c>
      <c r="E13" s="109">
        <v>14784</v>
      </c>
      <c r="F13" s="181" t="s">
        <v>78</v>
      </c>
      <c r="G13" s="182" t="s">
        <v>79</v>
      </c>
      <c r="H13" s="111" t="s">
        <v>2</v>
      </c>
      <c r="I13" s="112" t="s">
        <v>1</v>
      </c>
      <c r="J13" s="89" t="str">
        <f t="shared" si="0"/>
        <v>18:10</v>
      </c>
      <c r="K13" s="113">
        <v>0.84366898148148151</v>
      </c>
      <c r="L13" s="91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0.81289999999999996</v>
      </c>
      <c r="M13" s="92">
        <f t="shared" si="1"/>
        <v>7.0498376157407353E-2</v>
      </c>
      <c r="N13" s="93">
        <f t="shared" si="2"/>
        <v>0.2857142857142857</v>
      </c>
      <c r="O13" s="94">
        <v>92057626</v>
      </c>
      <c r="P13" s="172">
        <v>1.032</v>
      </c>
      <c r="Q13" s="96">
        <v>0.81289999999999996</v>
      </c>
      <c r="R13" s="173">
        <v>1.0387</v>
      </c>
      <c r="S13" s="173">
        <v>1.1514</v>
      </c>
      <c r="T13" s="97">
        <v>1.014</v>
      </c>
      <c r="U13" s="97">
        <v>0.82120000000000004</v>
      </c>
      <c r="V13" s="97">
        <v>1.0212000000000001</v>
      </c>
      <c r="W13" s="97">
        <v>1.1081000000000001</v>
      </c>
      <c r="X13" s="183">
        <v>0.97340000000000004</v>
      </c>
      <c r="Y13" s="183">
        <v>0.73409999999999997</v>
      </c>
      <c r="Z13" s="183">
        <v>0.9798</v>
      </c>
      <c r="AA13" s="183">
        <v>1.1165</v>
      </c>
      <c r="AB13" s="100">
        <f t="shared" si="3"/>
        <v>1.032</v>
      </c>
      <c r="AC13" s="101">
        <f t="shared" si="4"/>
        <v>0.97340000000000004</v>
      </c>
      <c r="AD13" s="101">
        <f t="shared" si="5"/>
        <v>1.014</v>
      </c>
      <c r="AE13" s="102">
        <f t="shared" si="6"/>
        <v>0.95642209302325587</v>
      </c>
      <c r="AF13" s="103">
        <f t="shared" si="7"/>
        <v>0.81289999999999996</v>
      </c>
      <c r="AG13" s="104">
        <f t="shared" si="8"/>
        <v>0.73409999999999997</v>
      </c>
      <c r="AH13" s="104">
        <f t="shared" si="9"/>
        <v>0.82120000000000004</v>
      </c>
      <c r="AI13" s="102">
        <f t="shared" si="10"/>
        <v>0.74159542379136434</v>
      </c>
      <c r="AJ13" s="103">
        <f t="shared" si="11"/>
        <v>1.0387</v>
      </c>
      <c r="AK13" s="104">
        <f t="shared" si="12"/>
        <v>0.9798</v>
      </c>
      <c r="AL13" s="104">
        <f t="shared" si="13"/>
        <v>1.0212000000000001</v>
      </c>
      <c r="AM13" s="102">
        <f t="shared" si="14"/>
        <v>0.96329234620198334</v>
      </c>
      <c r="AN13" s="103">
        <f t="shared" si="15"/>
        <v>1.1514</v>
      </c>
      <c r="AO13" s="104">
        <f t="shared" si="16"/>
        <v>1.1165</v>
      </c>
      <c r="AP13" s="104">
        <f t="shared" si="17"/>
        <v>1.1081000000000001</v>
      </c>
      <c r="AQ13" s="102">
        <f t="shared" si="18"/>
        <v>1.0745124630884142</v>
      </c>
      <c r="AR13" s="80" t="s">
        <v>2</v>
      </c>
      <c r="AS13" s="80" t="s">
        <v>1</v>
      </c>
    </row>
    <row r="14" spans="1:45" s="118" customFormat="1" ht="12.75" customHeight="1" x14ac:dyDescent="0.2">
      <c r="A14" s="80">
        <v>9</v>
      </c>
      <c r="B14" s="181" t="s">
        <v>80</v>
      </c>
      <c r="C14" s="184" t="s">
        <v>60</v>
      </c>
      <c r="D14" s="185" t="s">
        <v>56</v>
      </c>
      <c r="E14" s="184">
        <v>9727</v>
      </c>
      <c r="F14" s="186" t="s">
        <v>81</v>
      </c>
      <c r="G14" s="187" t="s">
        <v>82</v>
      </c>
      <c r="H14" s="80" t="s">
        <v>2</v>
      </c>
      <c r="I14" s="188" t="s">
        <v>1</v>
      </c>
      <c r="J14" s="122" t="str">
        <f t="shared" si="0"/>
        <v>18:00</v>
      </c>
      <c r="K14" s="113">
        <v>0.84046296296296286</v>
      </c>
      <c r="L14" s="91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0.78559999999999997</v>
      </c>
      <c r="M14" s="92">
        <f t="shared" si="1"/>
        <v>7.1067703703703619E-2</v>
      </c>
      <c r="N14" s="93">
        <f t="shared" si="2"/>
        <v>0.32142857142857145</v>
      </c>
      <c r="O14" s="189">
        <v>90135104</v>
      </c>
      <c r="P14" s="190">
        <v>0.98499999999999999</v>
      </c>
      <c r="Q14" s="96">
        <v>0.78559999999999997</v>
      </c>
      <c r="R14" s="191">
        <v>0.99170000000000003</v>
      </c>
      <c r="S14" s="191">
        <v>1.0874999999999999</v>
      </c>
      <c r="T14" s="192">
        <v>0.9728</v>
      </c>
      <c r="U14" s="192">
        <v>0.78300000000000003</v>
      </c>
      <c r="V14" s="192">
        <v>0.97960000000000003</v>
      </c>
      <c r="W14" s="192">
        <v>1.0669999999999999</v>
      </c>
      <c r="X14" s="193">
        <v>0.95169999999999999</v>
      </c>
      <c r="Y14" s="193">
        <v>0.73970000000000002</v>
      </c>
      <c r="Z14" s="193">
        <v>0.9587</v>
      </c>
      <c r="AA14" s="193">
        <v>1.0656000000000001</v>
      </c>
      <c r="AB14" s="100">
        <f t="shared" si="3"/>
        <v>0.98499999999999999</v>
      </c>
      <c r="AC14" s="101">
        <f t="shared" si="4"/>
        <v>0.95169999999999999</v>
      </c>
      <c r="AD14" s="101">
        <f t="shared" si="5"/>
        <v>0.9728</v>
      </c>
      <c r="AE14" s="102">
        <f t="shared" si="6"/>
        <v>0.93991244670050766</v>
      </c>
      <c r="AF14" s="103">
        <f t="shared" si="7"/>
        <v>0.78559999999999997</v>
      </c>
      <c r="AG14" s="104">
        <f t="shared" si="8"/>
        <v>0.73970000000000002</v>
      </c>
      <c r="AH14" s="104">
        <f t="shared" si="9"/>
        <v>0.78300000000000003</v>
      </c>
      <c r="AI14" s="102">
        <f t="shared" si="10"/>
        <v>0.73725190936863549</v>
      </c>
      <c r="AJ14" s="103">
        <f t="shared" si="11"/>
        <v>0.99170000000000003</v>
      </c>
      <c r="AK14" s="104">
        <f t="shared" si="12"/>
        <v>0.9587</v>
      </c>
      <c r="AL14" s="104">
        <f t="shared" si="13"/>
        <v>0.97960000000000003</v>
      </c>
      <c r="AM14" s="102">
        <f t="shared" si="14"/>
        <v>0.94700264192800243</v>
      </c>
      <c r="AN14" s="103">
        <f t="shared" si="15"/>
        <v>1.0874999999999999</v>
      </c>
      <c r="AO14" s="104">
        <f t="shared" si="16"/>
        <v>1.0656000000000001</v>
      </c>
      <c r="AP14" s="104">
        <f t="shared" si="17"/>
        <v>1.0669999999999999</v>
      </c>
      <c r="AQ14" s="102">
        <f t="shared" si="18"/>
        <v>1.0455128275862071</v>
      </c>
      <c r="AR14" s="80" t="s">
        <v>2</v>
      </c>
      <c r="AS14" s="80" t="s">
        <v>1</v>
      </c>
    </row>
    <row r="15" spans="1:45" s="118" customFormat="1" ht="13.9" customHeight="1" x14ac:dyDescent="0.2">
      <c r="A15" s="80">
        <v>10</v>
      </c>
      <c r="B15" s="85" t="s">
        <v>83</v>
      </c>
      <c r="C15" s="119" t="s">
        <v>84</v>
      </c>
      <c r="D15" s="83" t="s">
        <v>56</v>
      </c>
      <c r="E15" s="84">
        <v>329</v>
      </c>
      <c r="F15" s="85" t="s">
        <v>85</v>
      </c>
      <c r="G15" s="86" t="s">
        <v>86</v>
      </c>
      <c r="H15" s="105" t="s">
        <v>1</v>
      </c>
      <c r="I15" s="194" t="s">
        <v>1</v>
      </c>
      <c r="J15" s="122" t="str">
        <f t="shared" si="0"/>
        <v>18:00</v>
      </c>
      <c r="K15" s="195">
        <v>0.83678240740740739</v>
      </c>
      <c r="L15" s="91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0.81940000000000002</v>
      </c>
      <c r="M15" s="92">
        <f t="shared" si="1"/>
        <v>7.1109504629629616E-2</v>
      </c>
      <c r="N15" s="93">
        <f t="shared" si="2"/>
        <v>0.35714285714285715</v>
      </c>
      <c r="O15" s="196">
        <v>91173077</v>
      </c>
      <c r="P15" s="172">
        <v>1.0073000000000001</v>
      </c>
      <c r="Q15" s="197">
        <v>0.81389999999999996</v>
      </c>
      <c r="R15" s="173">
        <v>1.01</v>
      </c>
      <c r="S15" s="173">
        <v>1.1281000000000001</v>
      </c>
      <c r="T15" s="97">
        <v>0.99119999999999997</v>
      </c>
      <c r="U15" s="97">
        <v>0.81940000000000002</v>
      </c>
      <c r="V15" s="97">
        <v>0.99380000000000002</v>
      </c>
      <c r="W15" s="97">
        <v>1.0933999999999999</v>
      </c>
      <c r="X15" s="183">
        <v>0.95020000000000004</v>
      </c>
      <c r="Y15" s="183">
        <v>0.73529999999999995</v>
      </c>
      <c r="Z15" s="183">
        <v>0.95630000000000004</v>
      </c>
      <c r="AA15" s="183">
        <v>1.0738000000000001</v>
      </c>
      <c r="AB15" s="100">
        <f t="shared" si="3"/>
        <v>1.0073000000000001</v>
      </c>
      <c r="AC15" s="101">
        <f t="shared" si="4"/>
        <v>0.95020000000000004</v>
      </c>
      <c r="AD15" s="101">
        <f t="shared" si="5"/>
        <v>0.99119999999999997</v>
      </c>
      <c r="AE15" s="102">
        <f t="shared" si="6"/>
        <v>0.93501264767199443</v>
      </c>
      <c r="AF15" s="103">
        <f t="shared" si="7"/>
        <v>0.81389999999999996</v>
      </c>
      <c r="AG15" s="104">
        <f t="shared" si="8"/>
        <v>0.73529999999999995</v>
      </c>
      <c r="AH15" s="104">
        <f t="shared" si="9"/>
        <v>0.81940000000000002</v>
      </c>
      <c r="AI15" s="102">
        <f t="shared" si="10"/>
        <v>0.74026885366752671</v>
      </c>
      <c r="AJ15" s="103">
        <f t="shared" si="11"/>
        <v>1.01</v>
      </c>
      <c r="AK15" s="104">
        <f t="shared" si="12"/>
        <v>0.95630000000000004</v>
      </c>
      <c r="AL15" s="104">
        <f t="shared" si="13"/>
        <v>0.99380000000000002</v>
      </c>
      <c r="AM15" s="102">
        <f t="shared" si="14"/>
        <v>0.9409613267326733</v>
      </c>
      <c r="AN15" s="103">
        <f t="shared" si="15"/>
        <v>1.1281000000000001</v>
      </c>
      <c r="AO15" s="104">
        <f t="shared" si="16"/>
        <v>1.0738000000000001</v>
      </c>
      <c r="AP15" s="104">
        <f t="shared" si="17"/>
        <v>1.0933999999999999</v>
      </c>
      <c r="AQ15" s="102">
        <f t="shared" si="18"/>
        <v>1.0407702508642851</v>
      </c>
      <c r="AR15" s="105" t="s">
        <v>1</v>
      </c>
      <c r="AS15" s="87" t="s">
        <v>1</v>
      </c>
    </row>
    <row r="16" spans="1:45" s="118" customFormat="1" ht="12.75" customHeight="1" x14ac:dyDescent="0.2">
      <c r="A16" s="80">
        <v>11</v>
      </c>
      <c r="B16" s="106" t="s">
        <v>87</v>
      </c>
      <c r="C16" s="107" t="s">
        <v>55</v>
      </c>
      <c r="D16" s="108" t="s">
        <v>56</v>
      </c>
      <c r="E16" s="109">
        <v>88</v>
      </c>
      <c r="F16" s="106" t="s">
        <v>88</v>
      </c>
      <c r="G16" s="110" t="s">
        <v>89</v>
      </c>
      <c r="H16" s="111" t="s">
        <v>2</v>
      </c>
      <c r="I16" s="175" t="s">
        <v>1</v>
      </c>
      <c r="J16" s="89" t="str">
        <f t="shared" si="0"/>
        <v>18:10</v>
      </c>
      <c r="K16" s="113">
        <v>0.83813657407407405</v>
      </c>
      <c r="L16" s="91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0.89070000000000005</v>
      </c>
      <c r="M16" s="92">
        <f t="shared" si="1"/>
        <v>7.2317829861111016E-2</v>
      </c>
      <c r="N16" s="124">
        <f t="shared" si="2"/>
        <v>0.39285714285714285</v>
      </c>
      <c r="O16" s="94">
        <v>40290565</v>
      </c>
      <c r="P16" s="172">
        <v>1.1064000000000001</v>
      </c>
      <c r="Q16" s="197">
        <v>0.89070000000000005</v>
      </c>
      <c r="R16" s="173">
        <v>1.1122000000000001</v>
      </c>
      <c r="S16" s="173">
        <v>1.2239</v>
      </c>
      <c r="T16" s="97">
        <v>1.0801000000000001</v>
      </c>
      <c r="U16" s="97">
        <v>0.89029999999999998</v>
      </c>
      <c r="V16" s="97">
        <v>1.0855999999999999</v>
      </c>
      <c r="W16" s="97">
        <v>1.1779999999999999</v>
      </c>
      <c r="X16" s="183">
        <v>1.0642</v>
      </c>
      <c r="Y16" s="183">
        <v>0.83260000000000001</v>
      </c>
      <c r="Z16" s="183">
        <v>1.0706</v>
      </c>
      <c r="AA16" s="183">
        <v>1.1943999999999999</v>
      </c>
      <c r="AB16" s="100">
        <f t="shared" si="3"/>
        <v>1.1064000000000001</v>
      </c>
      <c r="AC16" s="101">
        <f t="shared" si="4"/>
        <v>1.0642</v>
      </c>
      <c r="AD16" s="101">
        <f t="shared" si="5"/>
        <v>1.0801000000000001</v>
      </c>
      <c r="AE16" s="102">
        <f t="shared" si="6"/>
        <v>1.0389031272595808</v>
      </c>
      <c r="AF16" s="103">
        <f t="shared" si="7"/>
        <v>0.89070000000000005</v>
      </c>
      <c r="AG16" s="104">
        <f t="shared" si="8"/>
        <v>0.83260000000000001</v>
      </c>
      <c r="AH16" s="104">
        <f t="shared" si="9"/>
        <v>0.89029999999999998</v>
      </c>
      <c r="AI16" s="102">
        <f t="shared" si="10"/>
        <v>0.83222609183788032</v>
      </c>
      <c r="AJ16" s="103">
        <f t="shared" si="11"/>
        <v>1.1122000000000001</v>
      </c>
      <c r="AK16" s="104">
        <f t="shared" si="12"/>
        <v>1.0706</v>
      </c>
      <c r="AL16" s="104">
        <f t="shared" si="13"/>
        <v>1.0855999999999999</v>
      </c>
      <c r="AM16" s="102">
        <f t="shared" si="14"/>
        <v>1.0449949289696097</v>
      </c>
      <c r="AN16" s="103">
        <f t="shared" si="15"/>
        <v>1.2239</v>
      </c>
      <c r="AO16" s="104">
        <f t="shared" si="16"/>
        <v>1.1943999999999999</v>
      </c>
      <c r="AP16" s="104">
        <f t="shared" si="17"/>
        <v>1.1779999999999999</v>
      </c>
      <c r="AQ16" s="102">
        <f t="shared" si="18"/>
        <v>1.1496063403872865</v>
      </c>
      <c r="AR16" s="111" t="s">
        <v>2</v>
      </c>
      <c r="AS16" s="111" t="s">
        <v>1</v>
      </c>
    </row>
    <row r="17" spans="1:45" s="118" customFormat="1" ht="12.75" customHeight="1" x14ac:dyDescent="0.25">
      <c r="A17" s="80">
        <v>12</v>
      </c>
      <c r="B17" s="198" t="s">
        <v>90</v>
      </c>
      <c r="C17" s="107" t="s">
        <v>55</v>
      </c>
      <c r="D17" s="108" t="s">
        <v>56</v>
      </c>
      <c r="E17" s="109" t="s">
        <v>91</v>
      </c>
      <c r="F17" s="106" t="s">
        <v>92</v>
      </c>
      <c r="G17" s="187" t="s">
        <v>93</v>
      </c>
      <c r="H17" s="80" t="s">
        <v>2</v>
      </c>
      <c r="I17" s="188" t="s">
        <v>1</v>
      </c>
      <c r="J17" s="89" t="str">
        <f t="shared" si="0"/>
        <v>18:10</v>
      </c>
      <c r="K17" s="135">
        <v>0.83586805555555566</v>
      </c>
      <c r="L17" s="91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0.91930000000000001</v>
      </c>
      <c r="M17" s="92">
        <f t="shared" si="1"/>
        <v>7.2554475694444454E-2</v>
      </c>
      <c r="N17" s="124">
        <f t="shared" si="2"/>
        <v>0.42857142857142855</v>
      </c>
      <c r="O17" s="94">
        <v>92826688</v>
      </c>
      <c r="P17" s="172">
        <v>1.1412</v>
      </c>
      <c r="Q17" s="96">
        <v>0.91930000000000001</v>
      </c>
      <c r="R17" s="173">
        <v>1.1471</v>
      </c>
      <c r="S17" s="199">
        <v>1.2619</v>
      </c>
      <c r="T17" s="97">
        <v>1.1111</v>
      </c>
      <c r="U17" s="97">
        <v>0.91190000000000004</v>
      </c>
      <c r="V17" s="97">
        <v>1.1167</v>
      </c>
      <c r="W17" s="97">
        <v>1.2136</v>
      </c>
      <c r="X17" s="183">
        <v>1.0943000000000001</v>
      </c>
      <c r="Y17" s="183">
        <v>0.8468</v>
      </c>
      <c r="Z17" s="183">
        <v>1.1012999999999999</v>
      </c>
      <c r="AA17" s="183">
        <v>1.2345999999999999</v>
      </c>
      <c r="AB17" s="100">
        <f t="shared" si="3"/>
        <v>1.1412</v>
      </c>
      <c r="AC17" s="101">
        <f t="shared" si="4"/>
        <v>1.0943000000000001</v>
      </c>
      <c r="AD17" s="101">
        <f t="shared" si="5"/>
        <v>1.1111</v>
      </c>
      <c r="AE17" s="102">
        <f t="shared" si="6"/>
        <v>1.0654370224325271</v>
      </c>
      <c r="AF17" s="103">
        <f t="shared" si="7"/>
        <v>0.91930000000000001</v>
      </c>
      <c r="AG17" s="104">
        <f t="shared" si="8"/>
        <v>0.8468</v>
      </c>
      <c r="AH17" s="104">
        <f t="shared" si="9"/>
        <v>0.91190000000000004</v>
      </c>
      <c r="AI17" s="102">
        <f t="shared" si="10"/>
        <v>0.83998359621451113</v>
      </c>
      <c r="AJ17" s="103">
        <f t="shared" si="11"/>
        <v>1.1471</v>
      </c>
      <c r="AK17" s="104">
        <f t="shared" si="12"/>
        <v>1.1012999999999999</v>
      </c>
      <c r="AL17" s="104">
        <f t="shared" si="13"/>
        <v>1.1167</v>
      </c>
      <c r="AM17" s="102">
        <f t="shared" si="14"/>
        <v>1.0721137738645279</v>
      </c>
      <c r="AN17" s="103">
        <f t="shared" si="15"/>
        <v>1.2619</v>
      </c>
      <c r="AO17" s="104">
        <f t="shared" si="16"/>
        <v>1.2345999999999999</v>
      </c>
      <c r="AP17" s="104">
        <f t="shared" si="17"/>
        <v>1.2136</v>
      </c>
      <c r="AQ17" s="102">
        <f t="shared" si="18"/>
        <v>1.187344924320469</v>
      </c>
      <c r="AR17" s="80" t="s">
        <v>2</v>
      </c>
      <c r="AS17" s="80" t="s">
        <v>1</v>
      </c>
    </row>
    <row r="18" spans="1:45" s="118" customFormat="1" ht="12.6" customHeight="1" x14ac:dyDescent="0.2">
      <c r="A18" s="80">
        <v>13</v>
      </c>
      <c r="B18" s="106" t="s">
        <v>94</v>
      </c>
      <c r="C18" s="107" t="s">
        <v>60</v>
      </c>
      <c r="D18" s="108" t="s">
        <v>56</v>
      </c>
      <c r="E18" s="109">
        <v>16220</v>
      </c>
      <c r="F18" s="106" t="s">
        <v>95</v>
      </c>
      <c r="G18" s="187" t="s">
        <v>96</v>
      </c>
      <c r="H18" s="111" t="s">
        <v>1</v>
      </c>
      <c r="I18" s="175" t="s">
        <v>1</v>
      </c>
      <c r="J18" s="89" t="str">
        <f t="shared" si="0"/>
        <v>18:10</v>
      </c>
      <c r="K18" s="195">
        <v>0.83733796296296292</v>
      </c>
      <c r="L18" s="91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0.9073</v>
      </c>
      <c r="M18" s="92">
        <f t="shared" si="1"/>
        <v>7.2941039351851741E-2</v>
      </c>
      <c r="N18" s="93">
        <f t="shared" si="2"/>
        <v>0.4642857142857143</v>
      </c>
      <c r="O18" s="94">
        <v>93001773</v>
      </c>
      <c r="P18" s="177">
        <v>1.1516</v>
      </c>
      <c r="Q18" s="96">
        <v>0.88470000000000004</v>
      </c>
      <c r="R18" s="178">
        <v>1.1537999999999999</v>
      </c>
      <c r="S18" s="179">
        <v>1.3358000000000001</v>
      </c>
      <c r="T18" s="180">
        <v>1.1558999999999999</v>
      </c>
      <c r="U18" s="180">
        <v>0.9073</v>
      </c>
      <c r="V18" s="180">
        <v>1.1581999999999999</v>
      </c>
      <c r="W18" s="180">
        <v>1.3214999999999999</v>
      </c>
      <c r="X18" s="200">
        <v>1.0680000000000001</v>
      </c>
      <c r="Y18" s="200">
        <v>0.79559999999999997</v>
      </c>
      <c r="Z18" s="200">
        <v>1.0726</v>
      </c>
      <c r="AA18" s="200">
        <v>1.2502</v>
      </c>
      <c r="AB18" s="100">
        <f t="shared" si="3"/>
        <v>1.1516</v>
      </c>
      <c r="AC18" s="101">
        <f t="shared" si="4"/>
        <v>1.0680000000000001</v>
      </c>
      <c r="AD18" s="101">
        <f t="shared" si="5"/>
        <v>1.1558999999999999</v>
      </c>
      <c r="AE18" s="102">
        <f t="shared" si="6"/>
        <v>1.0719878430010421</v>
      </c>
      <c r="AF18" s="103">
        <f t="shared" si="7"/>
        <v>0.88470000000000004</v>
      </c>
      <c r="AG18" s="104">
        <f t="shared" si="8"/>
        <v>0.79559999999999997</v>
      </c>
      <c r="AH18" s="104">
        <f t="shared" si="9"/>
        <v>0.9073</v>
      </c>
      <c r="AI18" s="102">
        <f t="shared" si="10"/>
        <v>0.81592390640895207</v>
      </c>
      <c r="AJ18" s="103">
        <f t="shared" si="11"/>
        <v>1.1537999999999999</v>
      </c>
      <c r="AK18" s="104">
        <f t="shared" si="12"/>
        <v>1.0726</v>
      </c>
      <c r="AL18" s="104">
        <f t="shared" si="13"/>
        <v>1.1581999999999999</v>
      </c>
      <c r="AM18" s="102">
        <f t="shared" si="14"/>
        <v>1.0766903449471312</v>
      </c>
      <c r="AN18" s="103">
        <f t="shared" si="15"/>
        <v>1.3358000000000001</v>
      </c>
      <c r="AO18" s="104">
        <f t="shared" si="16"/>
        <v>1.2502</v>
      </c>
      <c r="AP18" s="104">
        <f t="shared" si="17"/>
        <v>1.3214999999999999</v>
      </c>
      <c r="AQ18" s="102">
        <f t="shared" si="18"/>
        <v>1.2368163647252581</v>
      </c>
      <c r="AR18" s="111" t="s">
        <v>1</v>
      </c>
      <c r="AS18" s="80" t="s">
        <v>1</v>
      </c>
    </row>
    <row r="19" spans="1:45" s="118" customFormat="1" ht="12.75" customHeight="1" x14ac:dyDescent="0.2">
      <c r="A19" s="80">
        <v>14</v>
      </c>
      <c r="B19" s="106" t="s">
        <v>97</v>
      </c>
      <c r="C19" s="107" t="s">
        <v>98</v>
      </c>
      <c r="D19" s="108" t="s">
        <v>56</v>
      </c>
      <c r="E19" s="109">
        <v>15179</v>
      </c>
      <c r="F19" s="106" t="s">
        <v>99</v>
      </c>
      <c r="G19" s="110" t="s">
        <v>100</v>
      </c>
      <c r="H19" s="111" t="s">
        <v>1</v>
      </c>
      <c r="I19" s="175" t="s">
        <v>2</v>
      </c>
      <c r="J19" s="89" t="str">
        <f t="shared" si="0"/>
        <v>18:10</v>
      </c>
      <c r="K19" s="113">
        <v>0.84456018518518527</v>
      </c>
      <c r="L19" s="91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0.83340508093043197</v>
      </c>
      <c r="M19" s="92">
        <f t="shared" si="1"/>
        <v>7.3019403502816785E-2</v>
      </c>
      <c r="N19" s="124">
        <f t="shared" si="2"/>
        <v>0.5</v>
      </c>
      <c r="O19" s="94">
        <v>90890451</v>
      </c>
      <c r="P19" s="172">
        <v>1.1769000000000001</v>
      </c>
      <c r="Q19" s="96">
        <v>0.93289999999999995</v>
      </c>
      <c r="R19" s="173">
        <v>1.1826000000000001</v>
      </c>
      <c r="S19" s="173">
        <v>1.3176000000000001</v>
      </c>
      <c r="T19" s="97">
        <v>1.1698</v>
      </c>
      <c r="U19" s="97">
        <v>0.93559999999999999</v>
      </c>
      <c r="V19" s="97">
        <v>1.1751</v>
      </c>
      <c r="W19" s="97">
        <v>1.3030999999999999</v>
      </c>
      <c r="X19" s="183">
        <v>1.1055999999999999</v>
      </c>
      <c r="Y19" s="183">
        <v>0.83099999999999996</v>
      </c>
      <c r="Z19" s="183">
        <v>1.1131</v>
      </c>
      <c r="AA19" s="183">
        <v>1.1131</v>
      </c>
      <c r="AB19" s="100">
        <f t="shared" si="3"/>
        <v>1.1769000000000001</v>
      </c>
      <c r="AC19" s="101">
        <f t="shared" si="4"/>
        <v>1.1055999999999999</v>
      </c>
      <c r="AD19" s="101">
        <f t="shared" si="5"/>
        <v>1.1698</v>
      </c>
      <c r="AE19" s="102">
        <f t="shared" si="6"/>
        <v>1.0989301384994477</v>
      </c>
      <c r="AF19" s="103">
        <f t="shared" si="7"/>
        <v>0.93289999999999995</v>
      </c>
      <c r="AG19" s="104">
        <f t="shared" si="8"/>
        <v>0.83099999999999996</v>
      </c>
      <c r="AH19" s="104">
        <f t="shared" si="9"/>
        <v>0.93559999999999999</v>
      </c>
      <c r="AI19" s="102">
        <f t="shared" si="10"/>
        <v>0.83340508093043197</v>
      </c>
      <c r="AJ19" s="103">
        <f t="shared" si="11"/>
        <v>1.1826000000000001</v>
      </c>
      <c r="AK19" s="104">
        <f t="shared" si="12"/>
        <v>1.1131</v>
      </c>
      <c r="AL19" s="104">
        <f t="shared" si="13"/>
        <v>1.1751</v>
      </c>
      <c r="AM19" s="102">
        <f t="shared" si="14"/>
        <v>1.1060407661085743</v>
      </c>
      <c r="AN19" s="103">
        <f t="shared" si="15"/>
        <v>1.3176000000000001</v>
      </c>
      <c r="AO19" s="104">
        <f t="shared" si="16"/>
        <v>1.1131</v>
      </c>
      <c r="AP19" s="104">
        <f t="shared" si="17"/>
        <v>1.3030999999999999</v>
      </c>
      <c r="AQ19" s="102">
        <f t="shared" si="18"/>
        <v>1.10085049332119</v>
      </c>
      <c r="AR19" s="111" t="s">
        <v>1</v>
      </c>
      <c r="AS19" s="111" t="s">
        <v>2</v>
      </c>
    </row>
    <row r="20" spans="1:45" s="118" customFormat="1" ht="12.75" customHeight="1" x14ac:dyDescent="0.25">
      <c r="A20" s="80">
        <v>15</v>
      </c>
      <c r="B20" s="106" t="s">
        <v>101</v>
      </c>
      <c r="C20" s="107" t="s">
        <v>60</v>
      </c>
      <c r="D20" s="108" t="s">
        <v>56</v>
      </c>
      <c r="E20" s="109">
        <v>11733</v>
      </c>
      <c r="F20" s="106" t="s">
        <v>102</v>
      </c>
      <c r="G20" s="187" t="s">
        <v>103</v>
      </c>
      <c r="H20" s="80" t="s">
        <v>1</v>
      </c>
      <c r="I20" s="188" t="s">
        <v>1</v>
      </c>
      <c r="J20" s="89" t="str">
        <f t="shared" si="0"/>
        <v>18:10</v>
      </c>
      <c r="K20" s="113">
        <v>0.84245370370370365</v>
      </c>
      <c r="L20" s="91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0.85840000000000005</v>
      </c>
      <c r="M20" s="92">
        <f t="shared" si="1"/>
        <v>7.3401148148148035E-2</v>
      </c>
      <c r="N20" s="93">
        <f t="shared" si="2"/>
        <v>0.5357142857142857</v>
      </c>
      <c r="O20" s="198">
        <v>45065008</v>
      </c>
      <c r="P20" s="201">
        <v>1.1020000000000001</v>
      </c>
      <c r="Q20" s="96">
        <v>0.85619999999999996</v>
      </c>
      <c r="R20" s="202">
        <v>1.1097999999999999</v>
      </c>
      <c r="S20" s="202">
        <v>1.2361</v>
      </c>
      <c r="T20" s="203">
        <v>1.0844</v>
      </c>
      <c r="U20" s="97">
        <v>0.85840000000000005</v>
      </c>
      <c r="V20" s="97">
        <v>1.0922000000000001</v>
      </c>
      <c r="W20" s="97">
        <v>1.2009000000000001</v>
      </c>
      <c r="X20" s="183">
        <v>1.0583</v>
      </c>
      <c r="Y20" s="183">
        <v>0.8004</v>
      </c>
      <c r="Z20" s="183">
        <v>1.0659000000000001</v>
      </c>
      <c r="AA20" s="183">
        <v>1.2082999999999999</v>
      </c>
      <c r="AB20" s="100">
        <f t="shared" si="3"/>
        <v>1.1020000000000001</v>
      </c>
      <c r="AC20" s="101">
        <f t="shared" si="4"/>
        <v>1.0583</v>
      </c>
      <c r="AD20" s="101">
        <f t="shared" si="5"/>
        <v>1.0844</v>
      </c>
      <c r="AE20" s="102">
        <f t="shared" si="6"/>
        <v>1.0413979310344827</v>
      </c>
      <c r="AF20" s="103">
        <f t="shared" si="7"/>
        <v>0.85619999999999996</v>
      </c>
      <c r="AG20" s="104">
        <f t="shared" si="8"/>
        <v>0.8004</v>
      </c>
      <c r="AH20" s="104">
        <f t="shared" si="9"/>
        <v>0.85840000000000005</v>
      </c>
      <c r="AI20" s="102">
        <f t="shared" si="10"/>
        <v>0.80245662228451298</v>
      </c>
      <c r="AJ20" s="103">
        <f t="shared" si="11"/>
        <v>1.1097999999999999</v>
      </c>
      <c r="AK20" s="104">
        <f t="shared" si="12"/>
        <v>1.0659000000000001</v>
      </c>
      <c r="AL20" s="104">
        <f t="shared" si="13"/>
        <v>1.0922000000000001</v>
      </c>
      <c r="AM20" s="102">
        <f t="shared" si="14"/>
        <v>1.0489961975130657</v>
      </c>
      <c r="AN20" s="103">
        <f t="shared" si="15"/>
        <v>1.2361</v>
      </c>
      <c r="AO20" s="104">
        <f t="shared" si="16"/>
        <v>1.2082999999999999</v>
      </c>
      <c r="AP20" s="104">
        <f t="shared" si="17"/>
        <v>1.2009000000000001</v>
      </c>
      <c r="AQ20" s="102">
        <f t="shared" si="18"/>
        <v>1.1738916511609094</v>
      </c>
      <c r="AR20" s="80" t="s">
        <v>2</v>
      </c>
      <c r="AS20" s="80" t="s">
        <v>1</v>
      </c>
    </row>
    <row r="21" spans="1:45" s="118" customFormat="1" ht="13.9" customHeight="1" x14ac:dyDescent="0.25">
      <c r="A21" s="80">
        <v>16</v>
      </c>
      <c r="B21" s="85" t="s">
        <v>104</v>
      </c>
      <c r="C21" s="119" t="s">
        <v>84</v>
      </c>
      <c r="D21" s="83" t="s">
        <v>56</v>
      </c>
      <c r="E21" s="84">
        <v>174</v>
      </c>
      <c r="F21" s="85" t="s">
        <v>105</v>
      </c>
      <c r="G21" s="120" t="s">
        <v>106</v>
      </c>
      <c r="H21" s="105" t="s">
        <v>2</v>
      </c>
      <c r="I21" s="194" t="s">
        <v>1</v>
      </c>
      <c r="J21" s="89" t="str">
        <f t="shared" si="0"/>
        <v>18:10</v>
      </c>
      <c r="K21" s="113">
        <v>0.8391319444444445</v>
      </c>
      <c r="L21" s="91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0.89600000000000002</v>
      </c>
      <c r="M21" s="92">
        <f t="shared" si="1"/>
        <v>7.3639999999999969E-2</v>
      </c>
      <c r="N21" s="93">
        <f t="shared" si="2"/>
        <v>0.5714285714285714</v>
      </c>
      <c r="O21" s="204">
        <v>92804000</v>
      </c>
      <c r="P21" s="172">
        <v>1.1003000000000001</v>
      </c>
      <c r="Q21" s="197">
        <v>0.89600000000000002</v>
      </c>
      <c r="R21" s="173">
        <v>1.1017999999999999</v>
      </c>
      <c r="S21" s="173">
        <v>1.2304999999999999</v>
      </c>
      <c r="T21" s="97">
        <v>1.0450999999999999</v>
      </c>
      <c r="U21" s="97">
        <v>0.88080000000000003</v>
      </c>
      <c r="V21" s="97">
        <v>1.0468999999999999</v>
      </c>
      <c r="W21" s="97">
        <v>1.1400999999999999</v>
      </c>
      <c r="X21" s="174">
        <v>1.0516000000000001</v>
      </c>
      <c r="Y21" s="174">
        <v>0.80230000000000001</v>
      </c>
      <c r="Z21" s="174">
        <v>1.0566</v>
      </c>
      <c r="AA21" s="174">
        <v>1.2101</v>
      </c>
      <c r="AB21" s="100">
        <f t="shared" si="3"/>
        <v>1.1003000000000001</v>
      </c>
      <c r="AC21" s="101">
        <f t="shared" si="4"/>
        <v>1.0516000000000001</v>
      </c>
      <c r="AD21" s="101">
        <f t="shared" si="5"/>
        <v>1.0450999999999999</v>
      </c>
      <c r="AE21" s="102">
        <f t="shared" si="6"/>
        <v>0.99884318822139406</v>
      </c>
      <c r="AF21" s="103">
        <f t="shared" si="7"/>
        <v>0.89600000000000002</v>
      </c>
      <c r="AG21" s="104">
        <f t="shared" si="8"/>
        <v>0.80230000000000001</v>
      </c>
      <c r="AH21" s="104">
        <f t="shared" si="9"/>
        <v>0.88080000000000003</v>
      </c>
      <c r="AI21" s="102">
        <f t="shared" si="10"/>
        <v>0.78868955357142867</v>
      </c>
      <c r="AJ21" s="103">
        <f t="shared" si="11"/>
        <v>1.1017999999999999</v>
      </c>
      <c r="AK21" s="104">
        <f t="shared" si="12"/>
        <v>1.0566</v>
      </c>
      <c r="AL21" s="104">
        <f t="shared" si="13"/>
        <v>1.0468999999999999</v>
      </c>
      <c r="AM21" s="102">
        <f t="shared" si="14"/>
        <v>1.0039522054819388</v>
      </c>
      <c r="AN21" s="103">
        <f t="shared" si="15"/>
        <v>1.2304999999999999</v>
      </c>
      <c r="AO21" s="104">
        <f t="shared" si="16"/>
        <v>1.2101</v>
      </c>
      <c r="AP21" s="104">
        <f t="shared" si="17"/>
        <v>1.1400999999999999</v>
      </c>
      <c r="AQ21" s="102">
        <f t="shared" si="18"/>
        <v>1.1211987078423404</v>
      </c>
      <c r="AR21" s="105" t="s">
        <v>2</v>
      </c>
      <c r="AS21" s="105" t="s">
        <v>1</v>
      </c>
    </row>
    <row r="22" spans="1:45" s="118" customFormat="1" ht="12.75" customHeight="1" x14ac:dyDescent="0.2">
      <c r="A22" s="80">
        <v>17</v>
      </c>
      <c r="B22" s="205" t="s">
        <v>107</v>
      </c>
      <c r="C22" s="184" t="s">
        <v>60</v>
      </c>
      <c r="D22" s="185" t="s">
        <v>56</v>
      </c>
      <c r="E22" s="184">
        <v>10324</v>
      </c>
      <c r="F22" s="186" t="s">
        <v>108</v>
      </c>
      <c r="G22" s="187" t="s">
        <v>109</v>
      </c>
      <c r="H22" s="80" t="s">
        <v>1</v>
      </c>
      <c r="I22" s="188" t="s">
        <v>1</v>
      </c>
      <c r="J22" s="122" t="str">
        <f t="shared" si="0"/>
        <v>18:00</v>
      </c>
      <c r="K22" s="113">
        <v>0.8444328703703704</v>
      </c>
      <c r="L22" s="91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0.7833</v>
      </c>
      <c r="M22" s="92">
        <f t="shared" si="1"/>
        <v>7.3969267361111132E-2</v>
      </c>
      <c r="N22" s="93">
        <f t="shared" si="2"/>
        <v>0.6071428571428571</v>
      </c>
      <c r="O22" s="189">
        <v>99515260</v>
      </c>
      <c r="P22" s="172">
        <v>1.0106999999999999</v>
      </c>
      <c r="Q22" s="96">
        <v>0.77669999999999995</v>
      </c>
      <c r="R22" s="173">
        <v>1.0177</v>
      </c>
      <c r="S22" s="173">
        <v>1.1429</v>
      </c>
      <c r="T22" s="97">
        <v>0.99439999999999995</v>
      </c>
      <c r="U22" s="97">
        <v>0.7833</v>
      </c>
      <c r="V22" s="97">
        <v>1.0022</v>
      </c>
      <c r="W22" s="97">
        <v>1.1021000000000001</v>
      </c>
      <c r="X22" s="183">
        <v>0.97760000000000002</v>
      </c>
      <c r="Y22" s="183">
        <v>0.73609999999999998</v>
      </c>
      <c r="Z22" s="183">
        <v>0.98460000000000003</v>
      </c>
      <c r="AA22" s="183">
        <v>1.1192</v>
      </c>
      <c r="AB22" s="159">
        <f t="shared" si="3"/>
        <v>1.0106999999999999</v>
      </c>
      <c r="AC22" s="160">
        <f t="shared" si="4"/>
        <v>0.97760000000000002</v>
      </c>
      <c r="AD22" s="160">
        <f t="shared" si="5"/>
        <v>0.99439999999999995</v>
      </c>
      <c r="AE22" s="161">
        <f t="shared" si="6"/>
        <v>0.96183381814583957</v>
      </c>
      <c r="AF22" s="162">
        <f t="shared" si="7"/>
        <v>0.77669999999999995</v>
      </c>
      <c r="AG22" s="163">
        <f t="shared" si="8"/>
        <v>0.73609999999999998</v>
      </c>
      <c r="AH22" s="163">
        <f t="shared" si="9"/>
        <v>0.7833</v>
      </c>
      <c r="AI22" s="161">
        <f t="shared" si="10"/>
        <v>0.7423550019312477</v>
      </c>
      <c r="AJ22" s="162">
        <f t="shared" si="11"/>
        <v>1.0177</v>
      </c>
      <c r="AK22" s="163">
        <f t="shared" si="12"/>
        <v>0.98460000000000003</v>
      </c>
      <c r="AL22" s="163">
        <f t="shared" si="13"/>
        <v>1.0022</v>
      </c>
      <c r="AM22" s="161">
        <f t="shared" si="14"/>
        <v>0.96960412695293308</v>
      </c>
      <c r="AN22" s="162">
        <f t="shared" si="15"/>
        <v>1.1429</v>
      </c>
      <c r="AO22" s="163">
        <f t="shared" si="16"/>
        <v>1.1192</v>
      </c>
      <c r="AP22" s="163">
        <f t="shared" si="17"/>
        <v>1.1021000000000001</v>
      </c>
      <c r="AQ22" s="161">
        <f t="shared" si="18"/>
        <v>1.0792460582728147</v>
      </c>
      <c r="AR22" s="80" t="s">
        <v>2</v>
      </c>
      <c r="AS22" s="80" t="s">
        <v>2</v>
      </c>
    </row>
    <row r="23" spans="1:45" s="118" customFormat="1" ht="12.75" customHeight="1" x14ac:dyDescent="0.2">
      <c r="A23" s="80">
        <v>18</v>
      </c>
      <c r="B23" s="106" t="s">
        <v>110</v>
      </c>
      <c r="C23" s="107" t="s">
        <v>60</v>
      </c>
      <c r="D23" s="108" t="s">
        <v>56</v>
      </c>
      <c r="E23" s="109">
        <v>13724</v>
      </c>
      <c r="F23" s="181" t="s">
        <v>111</v>
      </c>
      <c r="G23" s="206" t="s">
        <v>112</v>
      </c>
      <c r="H23" s="80" t="s">
        <v>1</v>
      </c>
      <c r="I23" s="188" t="s">
        <v>1</v>
      </c>
      <c r="J23" s="122" t="str">
        <f t="shared" si="0"/>
        <v>18:00</v>
      </c>
      <c r="K23" s="113">
        <v>0.84538194444444448</v>
      </c>
      <c r="L23" s="207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0.79149999999999998</v>
      </c>
      <c r="M23" s="92">
        <f t="shared" si="1"/>
        <v>7.5494809027777804E-2</v>
      </c>
      <c r="N23" s="124">
        <f t="shared" si="2"/>
        <v>0.6428571428571429</v>
      </c>
      <c r="O23" s="94">
        <v>91374436</v>
      </c>
      <c r="P23" s="172">
        <v>1.0003</v>
      </c>
      <c r="Q23" s="96">
        <v>0.77400000000000002</v>
      </c>
      <c r="R23" s="173">
        <v>1.0044999999999999</v>
      </c>
      <c r="S23" s="173">
        <v>1.1402000000000001</v>
      </c>
      <c r="T23" s="97">
        <v>1.0004999999999999</v>
      </c>
      <c r="U23" s="97">
        <v>0.79149999999999998</v>
      </c>
      <c r="V23" s="157">
        <v>1.0059</v>
      </c>
      <c r="W23" s="97">
        <v>1.1174999999999999</v>
      </c>
      <c r="X23" s="183">
        <v>0.94410000000000005</v>
      </c>
      <c r="Y23" s="183">
        <v>0.70479999999999998</v>
      </c>
      <c r="Z23" s="183">
        <v>0.94840000000000002</v>
      </c>
      <c r="AA23" s="183">
        <v>1.0996999999999999</v>
      </c>
      <c r="AB23" s="100">
        <f t="shared" si="3"/>
        <v>1.0003</v>
      </c>
      <c r="AC23" s="101">
        <f t="shared" si="4"/>
        <v>0.94410000000000005</v>
      </c>
      <c r="AD23" s="101">
        <f t="shared" si="5"/>
        <v>1.0004999999999999</v>
      </c>
      <c r="AE23" s="102">
        <f t="shared" si="6"/>
        <v>0.94428876337098877</v>
      </c>
      <c r="AF23" s="103">
        <f t="shared" si="7"/>
        <v>0.77400000000000002</v>
      </c>
      <c r="AG23" s="104">
        <f t="shared" si="8"/>
        <v>0.70479999999999998</v>
      </c>
      <c r="AH23" s="104">
        <f t="shared" si="9"/>
        <v>0.79149999999999998</v>
      </c>
      <c r="AI23" s="102">
        <f t="shared" si="10"/>
        <v>0.72073540051679585</v>
      </c>
      <c r="AJ23" s="103">
        <f t="shared" si="11"/>
        <v>1.0044999999999999</v>
      </c>
      <c r="AK23" s="104">
        <f t="shared" si="12"/>
        <v>0.94840000000000002</v>
      </c>
      <c r="AL23" s="104">
        <f t="shared" si="13"/>
        <v>1.0059</v>
      </c>
      <c r="AM23" s="102">
        <f t="shared" si="14"/>
        <v>0.94972181184668991</v>
      </c>
      <c r="AN23" s="103">
        <f t="shared" si="15"/>
        <v>1.1402000000000001</v>
      </c>
      <c r="AO23" s="104">
        <f t="shared" si="16"/>
        <v>1.0996999999999999</v>
      </c>
      <c r="AP23" s="104">
        <f t="shared" si="17"/>
        <v>1.1174999999999999</v>
      </c>
      <c r="AQ23" s="102">
        <f t="shared" si="18"/>
        <v>1.0778063059112433</v>
      </c>
      <c r="AR23" s="80" t="s">
        <v>1</v>
      </c>
      <c r="AS23" s="80" t="s">
        <v>1</v>
      </c>
    </row>
    <row r="24" spans="1:45" s="118" customFormat="1" ht="13.9" customHeight="1" x14ac:dyDescent="0.2">
      <c r="A24" s="80">
        <v>19</v>
      </c>
      <c r="B24" s="181" t="s">
        <v>113</v>
      </c>
      <c r="C24" s="184" t="s">
        <v>55</v>
      </c>
      <c r="D24" s="185" t="s">
        <v>56</v>
      </c>
      <c r="E24" s="184">
        <v>3567</v>
      </c>
      <c r="F24" s="186" t="s">
        <v>114</v>
      </c>
      <c r="G24" s="187" t="s">
        <v>115</v>
      </c>
      <c r="H24" s="80" t="s">
        <v>2</v>
      </c>
      <c r="I24" s="188" t="s">
        <v>2</v>
      </c>
      <c r="J24" s="122" t="str">
        <f t="shared" si="0"/>
        <v>18:00</v>
      </c>
      <c r="K24" s="113">
        <v>0.84934027777777776</v>
      </c>
      <c r="L24" s="91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0.77659999999999996</v>
      </c>
      <c r="M24" s="92">
        <f t="shared" si="1"/>
        <v>7.7147659722222206E-2</v>
      </c>
      <c r="N24" s="124">
        <f t="shared" si="2"/>
        <v>0.6785714285714286</v>
      </c>
      <c r="O24" s="189">
        <v>22443649</v>
      </c>
      <c r="P24" s="208">
        <v>1.0125999999999999</v>
      </c>
      <c r="Q24" s="96">
        <v>0.81110000000000004</v>
      </c>
      <c r="R24" s="191">
        <v>1.0184</v>
      </c>
      <c r="S24" s="191">
        <v>1.1203000000000001</v>
      </c>
      <c r="T24" s="192">
        <v>0.99180000000000001</v>
      </c>
      <c r="U24" s="209">
        <v>0.80979999999999996</v>
      </c>
      <c r="V24" s="209">
        <v>0.99760000000000004</v>
      </c>
      <c r="W24" s="209">
        <v>1.0832999999999999</v>
      </c>
      <c r="X24" s="210">
        <v>0.98709999999999998</v>
      </c>
      <c r="Y24" s="210">
        <v>0.77659999999999996</v>
      </c>
      <c r="Z24" s="210">
        <v>0.99319999999999997</v>
      </c>
      <c r="AA24" s="210">
        <v>1.1024</v>
      </c>
      <c r="AB24" s="100">
        <f t="shared" si="3"/>
        <v>1.0125999999999999</v>
      </c>
      <c r="AC24" s="101">
        <f t="shared" si="4"/>
        <v>0.98709999999999998</v>
      </c>
      <c r="AD24" s="101">
        <f t="shared" si="5"/>
        <v>0.99180000000000001</v>
      </c>
      <c r="AE24" s="102">
        <f t="shared" si="6"/>
        <v>0.96682380011850677</v>
      </c>
      <c r="AF24" s="103">
        <f t="shared" si="7"/>
        <v>0.81110000000000004</v>
      </c>
      <c r="AG24" s="104">
        <f t="shared" si="8"/>
        <v>0.77659999999999996</v>
      </c>
      <c r="AH24" s="104">
        <f t="shared" si="9"/>
        <v>0.80979999999999996</v>
      </c>
      <c r="AI24" s="102">
        <f t="shared" si="10"/>
        <v>0.77535529527801739</v>
      </c>
      <c r="AJ24" s="103">
        <f t="shared" si="11"/>
        <v>1.0184</v>
      </c>
      <c r="AK24" s="104">
        <f t="shared" si="12"/>
        <v>0.99319999999999997</v>
      </c>
      <c r="AL24" s="104">
        <f t="shared" si="13"/>
        <v>0.99760000000000004</v>
      </c>
      <c r="AM24" s="102">
        <f t="shared" si="14"/>
        <v>0.97291468970934802</v>
      </c>
      <c r="AN24" s="103">
        <f t="shared" si="15"/>
        <v>1.1203000000000001</v>
      </c>
      <c r="AO24" s="104">
        <f t="shared" si="16"/>
        <v>1.1024</v>
      </c>
      <c r="AP24" s="104">
        <f t="shared" si="17"/>
        <v>1.0832999999999999</v>
      </c>
      <c r="AQ24" s="102">
        <f t="shared" si="18"/>
        <v>1.0659911809336784</v>
      </c>
      <c r="AR24" s="80" t="s">
        <v>2</v>
      </c>
      <c r="AS24" s="80" t="s">
        <v>1</v>
      </c>
    </row>
    <row r="25" spans="1:45" s="118" customFormat="1" ht="13.9" customHeight="1" x14ac:dyDescent="0.2">
      <c r="A25" s="80">
        <v>20</v>
      </c>
      <c r="B25" s="85" t="s">
        <v>116</v>
      </c>
      <c r="C25" s="119" t="s">
        <v>55</v>
      </c>
      <c r="D25" s="83" t="s">
        <v>56</v>
      </c>
      <c r="E25" s="84">
        <v>11541</v>
      </c>
      <c r="F25" s="85" t="s">
        <v>117</v>
      </c>
      <c r="G25" s="120" t="s">
        <v>118</v>
      </c>
      <c r="H25" s="105" t="s">
        <v>1</v>
      </c>
      <c r="I25" s="211" t="s">
        <v>1</v>
      </c>
      <c r="J25" s="89" t="str">
        <f t="shared" si="0"/>
        <v>18:10</v>
      </c>
      <c r="K25" s="195">
        <v>0.84346064814814825</v>
      </c>
      <c r="L25" s="91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0.9</v>
      </c>
      <c r="M25" s="92">
        <f t="shared" si="1"/>
        <v>7.7864583333333348E-2</v>
      </c>
      <c r="N25" s="93">
        <f t="shared" si="2"/>
        <v>0.7142857142857143</v>
      </c>
      <c r="O25" s="196">
        <v>92418968</v>
      </c>
      <c r="P25" s="190">
        <v>1.1131</v>
      </c>
      <c r="Q25" s="96">
        <v>0.8982</v>
      </c>
      <c r="R25" s="191">
        <v>1.1194999999999999</v>
      </c>
      <c r="S25" s="191">
        <v>1.2277</v>
      </c>
      <c r="T25" s="192">
        <v>1.0919000000000001</v>
      </c>
      <c r="U25" s="192">
        <v>0.9</v>
      </c>
      <c r="V25" s="192">
        <v>1.0976999999999999</v>
      </c>
      <c r="W25" s="192">
        <v>1.1904999999999999</v>
      </c>
      <c r="X25" s="193">
        <v>1.0616000000000001</v>
      </c>
      <c r="Y25" s="193">
        <v>0.82540000000000002</v>
      </c>
      <c r="Z25" s="193">
        <v>1.0678000000000001</v>
      </c>
      <c r="AA25" s="193">
        <v>1.1977</v>
      </c>
      <c r="AB25" s="100">
        <f t="shared" si="3"/>
        <v>1.1131</v>
      </c>
      <c r="AC25" s="101">
        <f t="shared" si="4"/>
        <v>1.0616000000000001</v>
      </c>
      <c r="AD25" s="101">
        <f t="shared" si="5"/>
        <v>1.0919000000000001</v>
      </c>
      <c r="AE25" s="102">
        <f t="shared" si="6"/>
        <v>1.0413808642529874</v>
      </c>
      <c r="AF25" s="103">
        <f t="shared" si="7"/>
        <v>0.8982</v>
      </c>
      <c r="AG25" s="104">
        <f t="shared" si="8"/>
        <v>0.82540000000000002</v>
      </c>
      <c r="AH25" s="104">
        <f t="shared" si="9"/>
        <v>0.9</v>
      </c>
      <c r="AI25" s="102">
        <f t="shared" si="10"/>
        <v>0.82705410821643299</v>
      </c>
      <c r="AJ25" s="103">
        <f t="shared" si="11"/>
        <v>1.1194999999999999</v>
      </c>
      <c r="AK25" s="104">
        <f t="shared" si="12"/>
        <v>1.0678000000000001</v>
      </c>
      <c r="AL25" s="104">
        <f t="shared" si="13"/>
        <v>1.0976999999999999</v>
      </c>
      <c r="AM25" s="102">
        <f t="shared" si="14"/>
        <v>1.0470067530147387</v>
      </c>
      <c r="AN25" s="103">
        <f t="shared" si="15"/>
        <v>1.2277</v>
      </c>
      <c r="AO25" s="104">
        <f t="shared" si="16"/>
        <v>1.1977</v>
      </c>
      <c r="AP25" s="104">
        <f t="shared" si="17"/>
        <v>1.1904999999999999</v>
      </c>
      <c r="AQ25" s="102">
        <f t="shared" si="18"/>
        <v>1.1614090168607965</v>
      </c>
      <c r="AR25" s="105" t="s">
        <v>1</v>
      </c>
      <c r="AS25" s="212" t="s">
        <v>1</v>
      </c>
    </row>
    <row r="26" spans="1:45" s="118" customFormat="1" ht="13.9" customHeight="1" x14ac:dyDescent="0.2">
      <c r="A26" s="80">
        <v>21</v>
      </c>
      <c r="B26" s="106" t="s">
        <v>119</v>
      </c>
      <c r="C26" s="107" t="s">
        <v>60</v>
      </c>
      <c r="D26" s="108" t="s">
        <v>56</v>
      </c>
      <c r="E26" s="109">
        <v>13911</v>
      </c>
      <c r="F26" s="106" t="s">
        <v>120</v>
      </c>
      <c r="G26" s="187" t="s">
        <v>121</v>
      </c>
      <c r="H26" s="111" t="s">
        <v>2</v>
      </c>
      <c r="I26" s="112" t="s">
        <v>1</v>
      </c>
      <c r="J26" s="89" t="str">
        <f t="shared" si="0"/>
        <v>18:10</v>
      </c>
      <c r="K26" s="113">
        <v>0.84429398148148149</v>
      </c>
      <c r="L26" s="91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0.90839999999999999</v>
      </c>
      <c r="M26" s="92">
        <f t="shared" si="1"/>
        <v>7.9348319444444371E-2</v>
      </c>
      <c r="N26" s="124">
        <f t="shared" si="2"/>
        <v>0.75</v>
      </c>
      <c r="O26" s="213">
        <v>97531861</v>
      </c>
      <c r="P26" s="190">
        <v>1.1295999999999999</v>
      </c>
      <c r="Q26" s="96">
        <v>0.90839999999999999</v>
      </c>
      <c r="R26" s="214">
        <v>1.1348</v>
      </c>
      <c r="S26" s="214">
        <v>1.2536</v>
      </c>
      <c r="T26" s="98">
        <v>1.1082000000000001</v>
      </c>
      <c r="U26" s="98">
        <v>0.90849999999999997</v>
      </c>
      <c r="V26" s="98">
        <v>1.1134999999999999</v>
      </c>
      <c r="W26" s="98">
        <v>1.2146999999999999</v>
      </c>
      <c r="X26" s="117">
        <v>1.0536000000000001</v>
      </c>
      <c r="Y26" s="117">
        <v>0.79990000000000006</v>
      </c>
      <c r="Z26" s="117">
        <v>1.0603</v>
      </c>
      <c r="AA26" s="117">
        <v>1.2053</v>
      </c>
      <c r="AB26" s="100">
        <f t="shared" si="3"/>
        <v>1.1295999999999999</v>
      </c>
      <c r="AC26" s="101">
        <f t="shared" si="4"/>
        <v>1.0536000000000001</v>
      </c>
      <c r="AD26" s="101">
        <f t="shared" si="5"/>
        <v>1.1082000000000001</v>
      </c>
      <c r="AE26" s="102">
        <f t="shared" si="6"/>
        <v>1.033639801699717</v>
      </c>
      <c r="AF26" s="103">
        <f t="shared" si="7"/>
        <v>0.90839999999999999</v>
      </c>
      <c r="AG26" s="104">
        <f t="shared" si="8"/>
        <v>0.79990000000000006</v>
      </c>
      <c r="AH26" s="104">
        <f t="shared" si="9"/>
        <v>0.90849999999999997</v>
      </c>
      <c r="AI26" s="102">
        <f t="shared" si="10"/>
        <v>0.79998805592250122</v>
      </c>
      <c r="AJ26" s="103">
        <f t="shared" si="11"/>
        <v>1.1348</v>
      </c>
      <c r="AK26" s="104">
        <f t="shared" si="12"/>
        <v>1.0603</v>
      </c>
      <c r="AL26" s="104">
        <f t="shared" si="13"/>
        <v>1.1134999999999999</v>
      </c>
      <c r="AM26" s="102">
        <f t="shared" si="14"/>
        <v>1.0403983521325344</v>
      </c>
      <c r="AN26" s="103">
        <f t="shared" si="15"/>
        <v>1.2536</v>
      </c>
      <c r="AO26" s="104">
        <f t="shared" si="16"/>
        <v>1.2053</v>
      </c>
      <c r="AP26" s="104">
        <f t="shared" si="17"/>
        <v>1.2146999999999999</v>
      </c>
      <c r="AQ26" s="102">
        <f t="shared" si="18"/>
        <v>1.1678987795149967</v>
      </c>
      <c r="AR26" s="111" t="s">
        <v>2</v>
      </c>
      <c r="AS26" s="111" t="s">
        <v>1</v>
      </c>
    </row>
    <row r="27" spans="1:45" s="79" customFormat="1" ht="12.75" customHeight="1" x14ac:dyDescent="0.2">
      <c r="A27" s="80">
        <v>22</v>
      </c>
      <c r="B27" s="85" t="s">
        <v>122</v>
      </c>
      <c r="C27" s="119" t="s">
        <v>55</v>
      </c>
      <c r="D27" s="83" t="s">
        <v>56</v>
      </c>
      <c r="E27" s="84">
        <v>175</v>
      </c>
      <c r="F27" s="85" t="s">
        <v>105</v>
      </c>
      <c r="G27" s="120" t="s">
        <v>123</v>
      </c>
      <c r="H27" s="105" t="s">
        <v>2</v>
      </c>
      <c r="I27" s="194" t="s">
        <v>1</v>
      </c>
      <c r="J27" s="89" t="str">
        <f t="shared" si="0"/>
        <v>18:10</v>
      </c>
      <c r="K27" s="90">
        <v>0.84614583333333337</v>
      </c>
      <c r="L27" s="91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0.89600000000000002</v>
      </c>
      <c r="M27" s="92">
        <f t="shared" si="1"/>
        <v>7.9924444444444409E-2</v>
      </c>
      <c r="N27" s="93">
        <f t="shared" si="2"/>
        <v>0.7857142857142857</v>
      </c>
      <c r="O27" s="94">
        <v>91841249</v>
      </c>
      <c r="P27" s="172">
        <v>1.1003000000000001</v>
      </c>
      <c r="Q27" s="197">
        <v>0.89600000000000002</v>
      </c>
      <c r="R27" s="173">
        <v>1.1017999999999999</v>
      </c>
      <c r="S27" s="173">
        <v>1.2304999999999999</v>
      </c>
      <c r="T27" s="97">
        <v>1.0450999999999999</v>
      </c>
      <c r="U27" s="97">
        <v>0.88080000000000003</v>
      </c>
      <c r="V27" s="97">
        <v>1.0468999999999999</v>
      </c>
      <c r="W27" s="97">
        <v>1.1400999999999999</v>
      </c>
      <c r="X27" s="183">
        <v>1.0516000000000001</v>
      </c>
      <c r="Y27" s="183">
        <v>0.80230000000000001</v>
      </c>
      <c r="Z27" s="183">
        <v>1.0566</v>
      </c>
      <c r="AA27" s="215">
        <v>1.2101</v>
      </c>
      <c r="AB27" s="100">
        <f t="shared" si="3"/>
        <v>1.1003000000000001</v>
      </c>
      <c r="AC27" s="101">
        <f t="shared" si="4"/>
        <v>1.0516000000000001</v>
      </c>
      <c r="AD27" s="101">
        <f t="shared" si="5"/>
        <v>1.0450999999999999</v>
      </c>
      <c r="AE27" s="102">
        <f t="shared" si="6"/>
        <v>0.99884318822139406</v>
      </c>
      <c r="AF27" s="103">
        <f t="shared" si="7"/>
        <v>0.89600000000000002</v>
      </c>
      <c r="AG27" s="104">
        <f t="shared" si="8"/>
        <v>0.80230000000000001</v>
      </c>
      <c r="AH27" s="104">
        <f t="shared" si="9"/>
        <v>0.88080000000000003</v>
      </c>
      <c r="AI27" s="102">
        <f t="shared" si="10"/>
        <v>0.78868955357142867</v>
      </c>
      <c r="AJ27" s="103">
        <f t="shared" si="11"/>
        <v>1.1017999999999999</v>
      </c>
      <c r="AK27" s="104">
        <f t="shared" si="12"/>
        <v>1.0566</v>
      </c>
      <c r="AL27" s="104">
        <f t="shared" si="13"/>
        <v>1.0468999999999999</v>
      </c>
      <c r="AM27" s="102">
        <f t="shared" si="14"/>
        <v>1.0039522054819388</v>
      </c>
      <c r="AN27" s="103">
        <f t="shared" si="15"/>
        <v>1.2304999999999999</v>
      </c>
      <c r="AO27" s="104">
        <f t="shared" si="16"/>
        <v>1.2101</v>
      </c>
      <c r="AP27" s="104">
        <f t="shared" si="17"/>
        <v>1.1400999999999999</v>
      </c>
      <c r="AQ27" s="102">
        <f t="shared" si="18"/>
        <v>1.1211987078423404</v>
      </c>
      <c r="AR27" s="105" t="s">
        <v>2</v>
      </c>
      <c r="AS27" s="105" t="s">
        <v>1</v>
      </c>
    </row>
    <row r="28" spans="1:45" s="118" customFormat="1" ht="12.75" customHeight="1" x14ac:dyDescent="0.2">
      <c r="A28" s="80">
        <v>23</v>
      </c>
      <c r="B28" s="106" t="s">
        <v>124</v>
      </c>
      <c r="C28" s="107" t="s">
        <v>60</v>
      </c>
      <c r="D28" s="108" t="s">
        <v>56</v>
      </c>
      <c r="E28" s="109">
        <v>63</v>
      </c>
      <c r="F28" s="106" t="s">
        <v>125</v>
      </c>
      <c r="G28" s="187" t="s">
        <v>126</v>
      </c>
      <c r="H28" s="111" t="s">
        <v>1</v>
      </c>
      <c r="I28" s="175" t="s">
        <v>1</v>
      </c>
      <c r="J28" s="122" t="str">
        <f t="shared" si="0"/>
        <v>18:00</v>
      </c>
      <c r="K28" s="195" t="s">
        <v>127</v>
      </c>
      <c r="L28" s="91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0.69199999999999995</v>
      </c>
      <c r="M28" s="92" t="str">
        <f>K28</f>
        <v>DSQ</v>
      </c>
      <c r="N28" s="93">
        <f t="shared" si="2"/>
        <v>1.5</v>
      </c>
      <c r="O28" s="94">
        <v>90046568</v>
      </c>
      <c r="P28" s="177">
        <v>0.88800000000000001</v>
      </c>
      <c r="Q28" s="96">
        <v>0.68830000000000002</v>
      </c>
      <c r="R28" s="178">
        <v>0.89410000000000001</v>
      </c>
      <c r="S28" s="179">
        <v>0.99929999999999997</v>
      </c>
      <c r="T28" s="180">
        <v>0.86919999999999997</v>
      </c>
      <c r="U28" s="180">
        <v>0.69199999999999995</v>
      </c>
      <c r="V28" s="180">
        <v>0.87560000000000004</v>
      </c>
      <c r="W28" s="180">
        <v>0.95899999999999996</v>
      </c>
      <c r="X28" s="200">
        <v>0.85119999999999996</v>
      </c>
      <c r="Y28" s="200">
        <v>0.64219999999999999</v>
      </c>
      <c r="Z28" s="200">
        <v>0.85780000000000001</v>
      </c>
      <c r="AA28" s="200">
        <v>0.97099999999999997</v>
      </c>
      <c r="AB28" s="100">
        <f t="shared" si="3"/>
        <v>0.88800000000000001</v>
      </c>
      <c r="AC28" s="101">
        <f t="shared" si="4"/>
        <v>0.85119999999999996</v>
      </c>
      <c r="AD28" s="101">
        <f t="shared" si="5"/>
        <v>0.86919999999999997</v>
      </c>
      <c r="AE28" s="102">
        <f t="shared" si="6"/>
        <v>0.83317909909909904</v>
      </c>
      <c r="AF28" s="103">
        <f t="shared" si="7"/>
        <v>0.68830000000000002</v>
      </c>
      <c r="AG28" s="104">
        <f t="shared" si="8"/>
        <v>0.64219999999999999</v>
      </c>
      <c r="AH28" s="104">
        <f t="shared" si="9"/>
        <v>0.69199999999999995</v>
      </c>
      <c r="AI28" s="102">
        <f t="shared" si="10"/>
        <v>0.64565218654656387</v>
      </c>
      <c r="AJ28" s="103">
        <f t="shared" si="11"/>
        <v>0.89410000000000001</v>
      </c>
      <c r="AK28" s="104">
        <f t="shared" si="12"/>
        <v>0.85780000000000001</v>
      </c>
      <c r="AL28" s="104">
        <f t="shared" si="13"/>
        <v>0.87560000000000004</v>
      </c>
      <c r="AM28" s="102">
        <f t="shared" si="14"/>
        <v>0.84005109048204907</v>
      </c>
      <c r="AN28" s="103">
        <f t="shared" si="15"/>
        <v>0.99929999999999997</v>
      </c>
      <c r="AO28" s="104">
        <f t="shared" si="16"/>
        <v>0.97099999999999997</v>
      </c>
      <c r="AP28" s="104">
        <f t="shared" si="17"/>
        <v>0.95899999999999996</v>
      </c>
      <c r="AQ28" s="102">
        <f t="shared" si="18"/>
        <v>0.9318412889022315</v>
      </c>
      <c r="AR28" s="111" t="s">
        <v>1</v>
      </c>
      <c r="AS28" s="80" t="s">
        <v>2</v>
      </c>
    </row>
    <row r="29" spans="1:45" s="118" customFormat="1" ht="12.75" customHeight="1" x14ac:dyDescent="0.2">
      <c r="A29" s="80">
        <v>23</v>
      </c>
      <c r="B29" s="106" t="s">
        <v>128</v>
      </c>
      <c r="C29" s="107" t="s">
        <v>55</v>
      </c>
      <c r="D29" s="108" t="s">
        <v>56</v>
      </c>
      <c r="E29" s="109">
        <v>70</v>
      </c>
      <c r="F29" s="106" t="s">
        <v>125</v>
      </c>
      <c r="G29" s="187" t="s">
        <v>129</v>
      </c>
      <c r="H29" s="111" t="s">
        <v>1</v>
      </c>
      <c r="I29" s="175" t="s">
        <v>1</v>
      </c>
      <c r="J29" s="122" t="str">
        <f t="shared" si="0"/>
        <v>18:00</v>
      </c>
      <c r="K29" s="195" t="s">
        <v>130</v>
      </c>
      <c r="L29" s="91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0.69199999999999995</v>
      </c>
      <c r="M29" s="92" t="str">
        <f t="shared" ref="M29:M33" si="19">K29</f>
        <v>DNF</v>
      </c>
      <c r="N29" s="124">
        <f t="shared" si="2"/>
        <v>1</v>
      </c>
      <c r="O29" s="94">
        <v>95227075</v>
      </c>
      <c r="P29" s="177">
        <v>0.88800000000000001</v>
      </c>
      <c r="Q29" s="96">
        <v>0.68830000000000002</v>
      </c>
      <c r="R29" s="178">
        <v>0.89410000000000001</v>
      </c>
      <c r="S29" s="179">
        <v>0.99929999999999997</v>
      </c>
      <c r="T29" s="180">
        <v>0.86919999999999997</v>
      </c>
      <c r="U29" s="180">
        <v>0.69199999999999995</v>
      </c>
      <c r="V29" s="180">
        <v>0.87560000000000004</v>
      </c>
      <c r="W29" s="180">
        <v>0.95899999999999996</v>
      </c>
      <c r="X29" s="200">
        <v>0.85119999999999996</v>
      </c>
      <c r="Y29" s="200">
        <v>0.64219999999999999</v>
      </c>
      <c r="Z29" s="200">
        <v>0.85780000000000001</v>
      </c>
      <c r="AA29" s="200">
        <v>0.97099999999999997</v>
      </c>
      <c r="AB29" s="100">
        <f t="shared" si="3"/>
        <v>0.88800000000000001</v>
      </c>
      <c r="AC29" s="101">
        <f t="shared" si="4"/>
        <v>0.85119999999999996</v>
      </c>
      <c r="AD29" s="101">
        <f t="shared" si="5"/>
        <v>0.86919999999999997</v>
      </c>
      <c r="AE29" s="102">
        <f t="shared" si="6"/>
        <v>0.83317909909909904</v>
      </c>
      <c r="AF29" s="103">
        <f t="shared" si="7"/>
        <v>0.68830000000000002</v>
      </c>
      <c r="AG29" s="104">
        <f t="shared" si="8"/>
        <v>0.64219999999999999</v>
      </c>
      <c r="AH29" s="104">
        <f t="shared" si="9"/>
        <v>0.69199999999999995</v>
      </c>
      <c r="AI29" s="102">
        <f t="shared" si="10"/>
        <v>0.64565218654656387</v>
      </c>
      <c r="AJ29" s="103">
        <f t="shared" si="11"/>
        <v>0.89410000000000001</v>
      </c>
      <c r="AK29" s="104">
        <f t="shared" si="12"/>
        <v>0.85780000000000001</v>
      </c>
      <c r="AL29" s="104">
        <f t="shared" si="13"/>
        <v>0.87560000000000004</v>
      </c>
      <c r="AM29" s="102">
        <f t="shared" si="14"/>
        <v>0.84005109048204907</v>
      </c>
      <c r="AN29" s="103">
        <f t="shared" si="15"/>
        <v>0.99929999999999997</v>
      </c>
      <c r="AO29" s="104">
        <f t="shared" si="16"/>
        <v>0.97099999999999997</v>
      </c>
      <c r="AP29" s="104">
        <f t="shared" si="17"/>
        <v>0.95899999999999996</v>
      </c>
      <c r="AQ29" s="102">
        <f t="shared" si="18"/>
        <v>0.9318412889022315</v>
      </c>
      <c r="AR29" s="111" t="s">
        <v>1</v>
      </c>
      <c r="AS29" s="80" t="s">
        <v>2</v>
      </c>
    </row>
    <row r="30" spans="1:45" s="118" customFormat="1" ht="13.9" customHeight="1" x14ac:dyDescent="0.2">
      <c r="A30" s="80">
        <v>23</v>
      </c>
      <c r="B30" s="216" t="s">
        <v>131</v>
      </c>
      <c r="C30" s="217" t="s">
        <v>55</v>
      </c>
      <c r="D30" s="218" t="s">
        <v>56</v>
      </c>
      <c r="E30" s="219">
        <v>914</v>
      </c>
      <c r="F30" s="216" t="s">
        <v>132</v>
      </c>
      <c r="G30" s="220" t="s">
        <v>133</v>
      </c>
      <c r="H30" s="221" t="s">
        <v>1</v>
      </c>
      <c r="I30" s="222" t="s">
        <v>2</v>
      </c>
      <c r="J30" s="122" t="str">
        <f t="shared" si="0"/>
        <v>18:00</v>
      </c>
      <c r="K30" s="150" t="s">
        <v>130</v>
      </c>
      <c r="L30" s="223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0.66909846638956583</v>
      </c>
      <c r="M30" s="92" t="str">
        <f t="shared" si="19"/>
        <v>DNF</v>
      </c>
      <c r="N30" s="224">
        <f t="shared" si="2"/>
        <v>1</v>
      </c>
      <c r="O30" s="225">
        <v>48608170</v>
      </c>
      <c r="P30" s="155">
        <v>0.90469999999999995</v>
      </c>
      <c r="Q30" s="96">
        <v>0.69769999999999999</v>
      </c>
      <c r="R30" s="156">
        <v>0.91090000000000004</v>
      </c>
      <c r="S30" s="156">
        <v>1.0198</v>
      </c>
      <c r="T30" s="157">
        <v>0.89629999999999999</v>
      </c>
      <c r="U30" s="157">
        <v>0.7</v>
      </c>
      <c r="V30" s="157">
        <v>0.9032</v>
      </c>
      <c r="W30" s="157">
        <v>0.99819999999999998</v>
      </c>
      <c r="X30" s="226">
        <v>0.87839999999999996</v>
      </c>
      <c r="Y30" s="226">
        <v>0.66690000000000005</v>
      </c>
      <c r="Z30" s="226">
        <v>0.88439999999999996</v>
      </c>
      <c r="AA30" s="226">
        <v>1.0004999999999999</v>
      </c>
      <c r="AB30" s="159">
        <f t="shared" si="3"/>
        <v>0.90469999999999995</v>
      </c>
      <c r="AC30" s="160">
        <f t="shared" si="4"/>
        <v>0.87839999999999996</v>
      </c>
      <c r="AD30" s="160">
        <f t="shared" si="5"/>
        <v>0.89629999999999999</v>
      </c>
      <c r="AE30" s="161">
        <f t="shared" si="6"/>
        <v>0.87024419144467779</v>
      </c>
      <c r="AF30" s="162">
        <f t="shared" si="7"/>
        <v>0.69769999999999999</v>
      </c>
      <c r="AG30" s="163">
        <f t="shared" si="8"/>
        <v>0.66690000000000005</v>
      </c>
      <c r="AH30" s="163">
        <f t="shared" si="9"/>
        <v>0.7</v>
      </c>
      <c r="AI30" s="161">
        <f t="shared" si="10"/>
        <v>0.66909846638956583</v>
      </c>
      <c r="AJ30" s="162">
        <f t="shared" si="11"/>
        <v>0.91090000000000004</v>
      </c>
      <c r="AK30" s="163">
        <f t="shared" si="12"/>
        <v>0.88439999999999996</v>
      </c>
      <c r="AL30" s="163">
        <f t="shared" si="13"/>
        <v>0.9032</v>
      </c>
      <c r="AM30" s="161">
        <f t="shared" si="14"/>
        <v>0.87692400922164893</v>
      </c>
      <c r="AN30" s="162">
        <f t="shared" si="15"/>
        <v>1.0198</v>
      </c>
      <c r="AO30" s="163">
        <f t="shared" si="16"/>
        <v>1.0004999999999999</v>
      </c>
      <c r="AP30" s="163">
        <f t="shared" si="17"/>
        <v>0.99819999999999998</v>
      </c>
      <c r="AQ30" s="161">
        <f t="shared" si="18"/>
        <v>0.97930878603647764</v>
      </c>
      <c r="AR30" s="221" t="s">
        <v>1</v>
      </c>
      <c r="AS30" s="221" t="s">
        <v>2</v>
      </c>
    </row>
    <row r="31" spans="1:45" s="118" customFormat="1" ht="12.75" customHeight="1" x14ac:dyDescent="0.2">
      <c r="A31" s="80">
        <v>23</v>
      </c>
      <c r="B31" s="227" t="s">
        <v>134</v>
      </c>
      <c r="C31" s="228" t="s">
        <v>60</v>
      </c>
      <c r="D31" s="229" t="s">
        <v>56</v>
      </c>
      <c r="E31" s="230">
        <v>3951</v>
      </c>
      <c r="F31" s="227" t="s">
        <v>135</v>
      </c>
      <c r="G31" s="231" t="s">
        <v>136</v>
      </c>
      <c r="H31" s="232" t="s">
        <v>2</v>
      </c>
      <c r="I31" s="233" t="s">
        <v>1</v>
      </c>
      <c r="J31" s="122" t="str">
        <f t="shared" si="0"/>
        <v>18:00</v>
      </c>
      <c r="K31" s="150" t="s">
        <v>130</v>
      </c>
      <c r="L31" s="223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0.76259999999999994</v>
      </c>
      <c r="M31" s="92" t="str">
        <f t="shared" si="19"/>
        <v>DNF</v>
      </c>
      <c r="N31" s="224">
        <f t="shared" si="2"/>
        <v>1</v>
      </c>
      <c r="O31" s="234">
        <v>99291464</v>
      </c>
      <c r="P31" s="155">
        <v>0.98699999999999999</v>
      </c>
      <c r="Q31" s="96">
        <v>0.76259999999999994</v>
      </c>
      <c r="R31" s="156">
        <v>0.99439999999999995</v>
      </c>
      <c r="S31" s="156">
        <v>1.109</v>
      </c>
      <c r="T31" s="157">
        <v>0.9698</v>
      </c>
      <c r="U31" s="157">
        <v>0.76380000000000003</v>
      </c>
      <c r="V31" s="157">
        <v>0.97760000000000002</v>
      </c>
      <c r="W31" s="157">
        <v>1.0743</v>
      </c>
      <c r="X31" s="226">
        <v>0.93910000000000005</v>
      </c>
      <c r="Y31" s="226">
        <v>0.70240000000000002</v>
      </c>
      <c r="Z31" s="226">
        <v>0.94650000000000001</v>
      </c>
      <c r="AA31" s="226">
        <v>1.0766</v>
      </c>
      <c r="AB31" s="159">
        <f t="shared" si="3"/>
        <v>0.98699999999999999</v>
      </c>
      <c r="AC31" s="160">
        <f t="shared" si="4"/>
        <v>0.93910000000000005</v>
      </c>
      <c r="AD31" s="160">
        <f t="shared" si="5"/>
        <v>0.9698</v>
      </c>
      <c r="AE31" s="161">
        <f t="shared" si="6"/>
        <v>0.92273473150962526</v>
      </c>
      <c r="AF31" s="162">
        <f t="shared" si="7"/>
        <v>0.76259999999999994</v>
      </c>
      <c r="AG31" s="163">
        <f t="shared" si="8"/>
        <v>0.70240000000000002</v>
      </c>
      <c r="AH31" s="163">
        <f t="shared" si="9"/>
        <v>0.76380000000000003</v>
      </c>
      <c r="AI31" s="161">
        <f t="shared" si="10"/>
        <v>0.70350527143981123</v>
      </c>
      <c r="AJ31" s="162">
        <f t="shared" si="11"/>
        <v>0.99439999999999995</v>
      </c>
      <c r="AK31" s="163">
        <f t="shared" si="12"/>
        <v>0.94650000000000001</v>
      </c>
      <c r="AL31" s="163">
        <f t="shared" si="13"/>
        <v>0.97760000000000002</v>
      </c>
      <c r="AM31" s="161">
        <f t="shared" si="14"/>
        <v>0.93050925181013688</v>
      </c>
      <c r="AN31" s="162">
        <f t="shared" si="15"/>
        <v>1.109</v>
      </c>
      <c r="AO31" s="163">
        <f t="shared" si="16"/>
        <v>1.0766</v>
      </c>
      <c r="AP31" s="163">
        <f t="shared" si="17"/>
        <v>1.0743</v>
      </c>
      <c r="AQ31" s="161">
        <f t="shared" si="18"/>
        <v>1.0429137781785391</v>
      </c>
      <c r="AR31" s="232" t="s">
        <v>2</v>
      </c>
      <c r="AS31" s="232" t="s">
        <v>1</v>
      </c>
    </row>
    <row r="32" spans="1:45" s="118" customFormat="1" ht="12.75" customHeight="1" x14ac:dyDescent="0.2">
      <c r="A32" s="80">
        <v>23</v>
      </c>
      <c r="B32" s="181" t="s">
        <v>137</v>
      </c>
      <c r="C32" s="184" t="s">
        <v>55</v>
      </c>
      <c r="D32" s="185" t="s">
        <v>56</v>
      </c>
      <c r="E32" s="184">
        <v>14069</v>
      </c>
      <c r="F32" s="106" t="s">
        <v>138</v>
      </c>
      <c r="G32" s="187" t="s">
        <v>139</v>
      </c>
      <c r="H32" s="80" t="s">
        <v>1</v>
      </c>
      <c r="I32" s="188" t="s">
        <v>2</v>
      </c>
      <c r="J32" s="122" t="str">
        <f t="shared" si="0"/>
        <v>18:00</v>
      </c>
      <c r="K32" s="113" t="s">
        <v>130</v>
      </c>
      <c r="L32" s="91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0.63435293103448276</v>
      </c>
      <c r="M32" s="92" t="str">
        <f t="shared" si="19"/>
        <v>DNF</v>
      </c>
      <c r="N32" s="124">
        <f t="shared" si="2"/>
        <v>1</v>
      </c>
      <c r="O32" s="189">
        <v>90122776</v>
      </c>
      <c r="P32" s="177">
        <v>0.92259999999999998</v>
      </c>
      <c r="Q32" s="96">
        <v>0.69599999999999995</v>
      </c>
      <c r="R32" s="178">
        <v>0.92579999999999996</v>
      </c>
      <c r="S32" s="179">
        <v>1.0727</v>
      </c>
      <c r="T32" s="180">
        <v>0.92420000000000002</v>
      </c>
      <c r="U32" s="180">
        <v>0.70169999999999999</v>
      </c>
      <c r="V32" s="180">
        <v>0.9284</v>
      </c>
      <c r="W32" s="180">
        <v>1.0639000000000001</v>
      </c>
      <c r="X32" s="200">
        <v>0.86919999999999997</v>
      </c>
      <c r="Y32" s="200">
        <v>0.62919999999999998</v>
      </c>
      <c r="Z32" s="200">
        <v>0.87250000000000005</v>
      </c>
      <c r="AA32" s="200">
        <v>1.0392999999999999</v>
      </c>
      <c r="AB32" s="100">
        <f t="shared" si="3"/>
        <v>0.92259999999999998</v>
      </c>
      <c r="AC32" s="101">
        <f t="shared" si="4"/>
        <v>0.86919999999999997</v>
      </c>
      <c r="AD32" s="101">
        <f t="shared" si="5"/>
        <v>0.92420000000000002</v>
      </c>
      <c r="AE32" s="102">
        <f t="shared" si="6"/>
        <v>0.87070739215261228</v>
      </c>
      <c r="AF32" s="103">
        <f t="shared" si="7"/>
        <v>0.69599999999999995</v>
      </c>
      <c r="AG32" s="104">
        <f t="shared" si="8"/>
        <v>0.62919999999999998</v>
      </c>
      <c r="AH32" s="104">
        <f t="shared" si="9"/>
        <v>0.70169999999999999</v>
      </c>
      <c r="AI32" s="102">
        <f t="shared" si="10"/>
        <v>0.63435293103448276</v>
      </c>
      <c r="AJ32" s="103">
        <f t="shared" si="11"/>
        <v>0.92579999999999996</v>
      </c>
      <c r="AK32" s="104">
        <f t="shared" si="12"/>
        <v>0.87250000000000005</v>
      </c>
      <c r="AL32" s="104">
        <f t="shared" si="13"/>
        <v>0.9284</v>
      </c>
      <c r="AM32" s="102">
        <f t="shared" si="14"/>
        <v>0.87495031324260109</v>
      </c>
      <c r="AN32" s="103">
        <f t="shared" si="15"/>
        <v>1.0727</v>
      </c>
      <c r="AO32" s="104">
        <f t="shared" si="16"/>
        <v>1.0392999999999999</v>
      </c>
      <c r="AP32" s="104">
        <f t="shared" si="17"/>
        <v>1.0639000000000001</v>
      </c>
      <c r="AQ32" s="235">
        <f t="shared" si="18"/>
        <v>1.0307740001864454</v>
      </c>
      <c r="AR32" s="80" t="s">
        <v>1</v>
      </c>
      <c r="AS32" s="80" t="s">
        <v>2</v>
      </c>
    </row>
    <row r="33" spans="1:46" s="118" customFormat="1" ht="13.9" customHeight="1" x14ac:dyDescent="0.2">
      <c r="A33" s="80">
        <v>23</v>
      </c>
      <c r="B33" s="227" t="s">
        <v>140</v>
      </c>
      <c r="C33" s="228" t="s">
        <v>55</v>
      </c>
      <c r="D33" s="229" t="s">
        <v>56</v>
      </c>
      <c r="E33" s="230">
        <v>15509</v>
      </c>
      <c r="F33" s="227" t="s">
        <v>141</v>
      </c>
      <c r="G33" s="236" t="s">
        <v>142</v>
      </c>
      <c r="H33" s="232" t="s">
        <v>2</v>
      </c>
      <c r="I33" s="233" t="s">
        <v>1</v>
      </c>
      <c r="J33" s="122" t="str">
        <f t="shared" si="0"/>
        <v>18:00</v>
      </c>
      <c r="K33" s="150" t="s">
        <v>130</v>
      </c>
      <c r="L33" s="223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0.79190000000000005</v>
      </c>
      <c r="M33" s="92" t="str">
        <f t="shared" si="19"/>
        <v>DNF</v>
      </c>
      <c r="N33" s="224">
        <f t="shared" si="2"/>
        <v>1</v>
      </c>
      <c r="O33" s="234">
        <v>91163509</v>
      </c>
      <c r="P33" s="155">
        <v>1.0293000000000001</v>
      </c>
      <c r="Q33" s="178">
        <v>0.79190000000000005</v>
      </c>
      <c r="R33" s="156">
        <v>1.0368999999999999</v>
      </c>
      <c r="S33" s="156">
        <v>1.1605000000000001</v>
      </c>
      <c r="T33" s="157">
        <v>1.0155000000000001</v>
      </c>
      <c r="U33" s="157">
        <v>0.79759999999999998</v>
      </c>
      <c r="V33" s="157">
        <v>1.0239</v>
      </c>
      <c r="W33" s="157">
        <v>1.1253</v>
      </c>
      <c r="X33" s="226">
        <v>0.9536</v>
      </c>
      <c r="Y33" s="226">
        <v>0.69620000000000004</v>
      </c>
      <c r="Z33" s="226">
        <v>0.96030000000000004</v>
      </c>
      <c r="AA33" s="226">
        <v>1.1174999999999999</v>
      </c>
      <c r="AB33" s="159">
        <f t="shared" si="3"/>
        <v>1.0293000000000001</v>
      </c>
      <c r="AC33" s="160">
        <f t="shared" si="4"/>
        <v>0.9536</v>
      </c>
      <c r="AD33" s="160">
        <f t="shared" si="5"/>
        <v>1.0155000000000001</v>
      </c>
      <c r="AE33" s="161">
        <f t="shared" si="6"/>
        <v>0.94081492276304279</v>
      </c>
      <c r="AF33" s="162">
        <f t="shared" si="7"/>
        <v>0.79190000000000005</v>
      </c>
      <c r="AG33" s="163">
        <f t="shared" si="8"/>
        <v>0.69620000000000004</v>
      </c>
      <c r="AH33" s="163">
        <f t="shared" si="9"/>
        <v>0.79759999999999998</v>
      </c>
      <c r="AI33" s="161">
        <f t="shared" si="10"/>
        <v>0.70121116302563458</v>
      </c>
      <c r="AJ33" s="162">
        <f t="shared" si="11"/>
        <v>1.0368999999999999</v>
      </c>
      <c r="AK33" s="163">
        <f t="shared" si="12"/>
        <v>0.96030000000000004</v>
      </c>
      <c r="AL33" s="163">
        <f t="shared" si="13"/>
        <v>1.0239</v>
      </c>
      <c r="AM33" s="161">
        <f t="shared" si="14"/>
        <v>0.94826036261934621</v>
      </c>
      <c r="AN33" s="162">
        <f t="shared" si="15"/>
        <v>1.1605000000000001</v>
      </c>
      <c r="AO33" s="163">
        <f t="shared" si="16"/>
        <v>1.1174999999999999</v>
      </c>
      <c r="AP33" s="163">
        <f t="shared" si="17"/>
        <v>1.1253</v>
      </c>
      <c r="AQ33" s="161">
        <f t="shared" si="18"/>
        <v>1.0836042654028435</v>
      </c>
      <c r="AR33" s="111" t="s">
        <v>2</v>
      </c>
      <c r="AS33" s="111" t="s">
        <v>1</v>
      </c>
    </row>
    <row r="34" spans="1:46" s="237" customFormat="1" ht="12.75" customHeight="1" x14ac:dyDescent="0.2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37" customFormat="1" ht="12.75" customHeight="1" x14ac:dyDescent="0.2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37" customFormat="1" ht="12.75" customHeight="1" x14ac:dyDescent="0.2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37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37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37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37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37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37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37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37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37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37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37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37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37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37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37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37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37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37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37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37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37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37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37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37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37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37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37" customFormat="1" ht="12.75" customHeight="1" x14ac:dyDescent="0.2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37" customFormat="1" ht="12.75" customHeight="1" x14ac:dyDescent="0.2">
      <c r="A64" s="10"/>
      <c r="B64" s="17"/>
      <c r="C64" s="10"/>
      <c r="D64" s="10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37" customFormat="1" ht="12.75" x14ac:dyDescent="0.2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37" customFormat="1" ht="12.75" x14ac:dyDescent="0.2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37" customFormat="1" ht="12.75" x14ac:dyDescent="0.2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37" customFormat="1" ht="12.75" x14ac:dyDescent="0.2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37" customFormat="1" ht="12.75" x14ac:dyDescent="0.2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37" customFormat="1" ht="12.75" x14ac:dyDescent="0.2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37" customFormat="1" ht="12.75" x14ac:dyDescent="0.2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37" customFormat="1" ht="12.75" x14ac:dyDescent="0.2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37" customFormat="1" ht="12.75" x14ac:dyDescent="0.2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37" customFormat="1" ht="12.75" x14ac:dyDescent="0.2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37" customFormat="1" ht="12.75" x14ac:dyDescent="0.2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37" customFormat="1" ht="12.75" x14ac:dyDescent="0.2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37" customFormat="1" ht="12.75" x14ac:dyDescent="0.2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37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37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37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37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37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37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37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37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37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37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37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37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37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37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37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37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37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37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37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37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37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37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37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37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37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37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37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37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37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37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37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37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37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37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37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37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37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37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37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37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37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37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37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37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37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37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37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37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37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37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37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37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37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37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37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37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37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37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37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37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37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37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37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37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37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37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37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37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37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37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37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37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37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37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37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37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37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37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37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37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37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37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37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37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37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37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37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37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37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37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37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37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37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37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37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37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37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37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37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37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37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37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37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37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37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37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37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37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37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37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37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37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37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37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37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37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37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37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37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37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37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37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37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37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37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37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37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37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37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37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37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37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37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37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37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37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37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37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37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37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37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37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37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37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37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37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37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37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37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37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37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37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37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37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37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37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37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37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37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37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37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37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37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37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37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37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37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37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37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37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37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37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37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37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37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37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37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37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37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37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37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37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37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37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37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37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37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37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37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37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37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37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37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37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37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37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37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37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37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37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37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37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37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37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37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37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37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37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37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37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37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37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37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37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37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37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37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37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37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37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37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37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37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37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37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37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37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37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37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37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37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37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37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37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37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37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37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37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37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37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37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37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37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37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37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37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37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37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37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37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37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37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37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37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37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37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37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37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37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37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37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37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37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37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37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37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37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37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37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37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37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37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37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37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37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37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37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37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37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37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37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37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37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37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37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37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37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37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37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37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37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37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37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37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37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37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37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37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37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37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37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37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37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37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37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37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37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37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37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37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37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37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37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37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37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37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37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37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37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37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37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37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37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37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37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37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37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37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37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37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37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37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37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37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37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37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37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37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37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37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37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37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37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37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37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37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37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37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37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37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37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37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37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37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37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37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37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37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37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37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37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37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37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37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37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37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37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37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37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37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37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37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37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37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37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37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37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37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37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37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37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37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37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37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37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37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37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37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37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37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37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37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37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37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37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37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37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37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37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37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37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37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37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37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37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37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37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37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37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37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37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37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37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37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37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37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37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37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37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37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37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37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37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37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37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37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37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37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37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37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37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37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37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37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37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37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37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37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37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37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37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37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37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37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37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37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37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37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37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37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37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37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37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37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37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37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37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37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37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37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37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37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37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37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37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37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37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37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37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37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37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37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37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37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37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37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37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37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37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37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37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37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37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37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37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37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37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37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37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37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37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37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37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37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37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37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37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37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37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37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37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37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37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37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37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37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37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37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37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37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37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37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37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37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37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37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37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37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37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37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37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37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37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37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37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37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37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37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37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37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37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37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37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37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37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37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37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37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37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37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37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37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37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37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37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37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37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37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37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37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37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37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37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37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37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37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37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37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37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37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37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37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37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37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37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37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37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37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37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37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37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37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37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37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37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37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37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37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37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37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37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37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37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37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37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37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37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37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37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37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37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37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37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37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37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37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37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37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37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37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37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37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37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37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37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37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37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37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37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37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37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37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37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37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37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37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37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37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37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37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37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37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37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37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37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37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37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37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37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37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37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37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37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37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37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37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37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37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37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37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37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37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37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37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37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37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37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37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37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37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37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37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37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37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37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37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37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37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37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37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37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37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37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37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37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37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37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37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37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37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37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37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37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37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37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37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37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37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37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37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37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37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37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37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37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37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37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37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37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37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37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37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37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37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37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37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37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37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37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37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37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37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37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37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37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37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37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37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37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37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37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37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37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37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37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37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37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37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37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37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37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37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37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37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37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37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37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37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37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37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37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37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37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37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37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37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37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37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37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37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37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37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37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37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37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37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37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37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37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37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37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37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37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37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37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37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37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37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37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37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37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37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37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37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37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37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37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37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37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37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37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37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37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37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37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37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37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37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37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37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37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37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37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37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37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37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37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37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37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37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37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37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37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37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37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37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37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37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37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37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37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37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37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37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37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37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37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37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37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37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37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37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37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37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37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37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37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37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37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37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37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37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37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37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37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37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37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37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37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37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37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37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37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37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37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37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37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37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37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37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37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37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37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37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37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37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37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37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37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37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37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37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37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37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37" customFormat="1" ht="12.75" x14ac:dyDescent="0.2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37" customFormat="1" ht="12.75" x14ac:dyDescent="0.2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37" customFormat="1" ht="12.75" x14ac:dyDescent="0.2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37" customFormat="1" ht="12.75" x14ac:dyDescent="0.2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37" customFormat="1" ht="15" customHeight="1" x14ac:dyDescent="0.2">
      <c r="A936" s="10"/>
      <c r="B936" s="10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37" customFormat="1" ht="15" customHeight="1" x14ac:dyDescent="0.2">
      <c r="A937" s="10"/>
      <c r="B937" s="10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</sheetData>
  <autoFilter ref="A5:AS26" xr:uid="{63CC3BBF-B5BE-41AA-970B-20BF7157863F}">
    <sortState xmlns:xlrd2="http://schemas.microsoft.com/office/spreadsheetml/2017/richdata2" ref="A6:AS33">
      <sortCondition ref="M5:M26"/>
    </sortState>
  </autoFilter>
  <mergeCells count="4">
    <mergeCell ref="AF3:AI3"/>
    <mergeCell ref="AJ3:AM3"/>
    <mergeCell ref="AN3:AQ3"/>
    <mergeCell ref="D4:E4"/>
  </mergeCells>
  <conditionalFormatting sqref="H6:I14 H16:I20">
    <cfRule type="expression" dxfId="3" priority="8">
      <formula>H6&lt;&gt;AR6</formula>
    </cfRule>
  </conditionalFormatting>
  <conditionalFormatting sqref="H22:I24">
    <cfRule type="expression" dxfId="2" priority="7">
      <formula>H22&lt;&gt;AR22</formula>
    </cfRule>
  </conditionalFormatting>
  <conditionalFormatting sqref="H26:I29">
    <cfRule type="expression" dxfId="1" priority="4">
      <formula>H26&lt;&gt;AR26</formula>
    </cfRule>
  </conditionalFormatting>
  <conditionalFormatting sqref="H31:I33">
    <cfRule type="expression" dxfId="0" priority="1">
      <formula>H31&lt;&gt;AR31</formula>
    </cfRule>
  </conditionalFormatting>
  <dataValidations count="2">
    <dataValidation type="list" allowBlank="1" showInputMessage="1" prompt="Click and enter a value from range '2016'!AC2:AE2" sqref="E3" xr:uid="{AC5DCD06-EA9A-4975-A6C9-7C7950F85270}">
      <formula1>$AF$2:$AH$2</formula1>
    </dataValidation>
    <dataValidation type="list" allowBlank="1" sqref="H22:I24 AR16:AS20 H16:I20 AR6:AS14 H6:I14 H31:I33 AR31:AS33 H26:I29 AR22:AS24 AR26:AS29" xr:uid="{828C48A3-EA6B-4270-BDA5-158E8B93A4FE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8E10-FF8E-4528-9BD3-20D776932588}">
  <dimension ref="A1:AY859"/>
  <sheetViews>
    <sheetView zoomScaleNormal="100" workbookViewId="0">
      <selection activeCell="A33" sqref="A33:XFD33"/>
    </sheetView>
  </sheetViews>
  <sheetFormatPr baseColWidth="10" defaultColWidth="15.28515625" defaultRowHeight="15" customHeight="1" outlineLevelCol="1" x14ac:dyDescent="0.25"/>
  <cols>
    <col min="1" max="1" width="5" style="246" customWidth="1"/>
    <col min="2" max="2" width="20.7109375" style="246" customWidth="1"/>
    <col min="3" max="5" width="11.28515625" style="246" customWidth="1"/>
    <col min="6" max="6" width="19.28515625" style="246" customWidth="1"/>
    <col min="7" max="7" width="17.85546875" style="246" bestFit="1" customWidth="1"/>
    <col min="8" max="8" width="11" style="246" customWidth="1"/>
    <col min="9" max="10" width="5.85546875" style="246" customWidth="1" outlineLevel="1"/>
    <col min="11" max="25" width="5.5703125" style="246" customWidth="1" outlineLevel="1"/>
    <col min="26" max="26" width="7" style="246" customWidth="1" outlineLevel="1"/>
    <col min="27" max="27" width="3.42578125" style="246" customWidth="1"/>
    <col min="28" max="29" width="5.5703125" style="246" customWidth="1"/>
    <col min="30" max="30" width="6.42578125" style="246" bestFit="1" customWidth="1"/>
    <col min="31" max="35" width="5.5703125" style="246" customWidth="1"/>
    <col min="36" max="36" width="8.28515625" style="246" customWidth="1"/>
    <col min="37" max="16384" width="15.28515625" style="246"/>
  </cols>
  <sheetData>
    <row r="1" spans="1:36" ht="18.75" customHeight="1" x14ac:dyDescent="0.3">
      <c r="A1" s="238" t="s">
        <v>143</v>
      </c>
      <c r="B1" s="239"/>
      <c r="C1" s="239"/>
      <c r="D1" s="239"/>
      <c r="E1" s="239"/>
      <c r="F1" s="239"/>
      <c r="G1" s="239"/>
      <c r="H1" s="239"/>
      <c r="I1" s="239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2"/>
      <c r="U1" s="239"/>
      <c r="V1" s="243"/>
      <c r="W1" s="243"/>
      <c r="X1" s="243"/>
      <c r="Y1" s="243"/>
      <c r="Z1" s="244"/>
      <c r="AA1" s="245"/>
      <c r="AB1" s="245"/>
      <c r="AC1" s="245"/>
      <c r="AD1" s="245"/>
    </row>
    <row r="2" spans="1:36" ht="12.75" customHeight="1" x14ac:dyDescent="0.25">
      <c r="A2" s="247" t="s">
        <v>144</v>
      </c>
      <c r="B2" s="248"/>
      <c r="C2" s="249"/>
      <c r="D2" s="249"/>
      <c r="E2" s="249"/>
      <c r="F2" s="248"/>
      <c r="G2" s="249"/>
      <c r="H2" s="248"/>
      <c r="I2" s="249"/>
      <c r="J2" s="250"/>
      <c r="K2" s="251"/>
      <c r="L2" s="251"/>
      <c r="N2" s="251"/>
      <c r="O2" s="251"/>
      <c r="P2" s="251"/>
      <c r="Q2" s="252" t="s">
        <v>145</v>
      </c>
      <c r="R2" s="251"/>
      <c r="S2" s="251"/>
      <c r="T2" s="253"/>
      <c r="U2" s="249"/>
      <c r="V2" s="254"/>
      <c r="W2" s="254"/>
      <c r="X2" s="254"/>
      <c r="Y2" s="254"/>
      <c r="Z2" s="244"/>
      <c r="AA2" s="255"/>
      <c r="AB2" s="255"/>
      <c r="AC2" s="255"/>
      <c r="AD2" s="255"/>
      <c r="AE2" s="256" t="s">
        <v>146</v>
      </c>
    </row>
    <row r="3" spans="1:36" ht="13.5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8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4"/>
      <c r="W3" s="254"/>
      <c r="X3" s="254"/>
      <c r="Y3" s="254"/>
      <c r="Z3" s="244"/>
      <c r="AA3" s="255"/>
      <c r="AB3" s="255"/>
      <c r="AC3" s="255"/>
      <c r="AD3" s="255"/>
    </row>
    <row r="4" spans="1:36" ht="13.5" customHeight="1" x14ac:dyDescent="0.25">
      <c r="A4" s="259" t="s">
        <v>147</v>
      </c>
      <c r="B4" s="259" t="s">
        <v>23</v>
      </c>
      <c r="C4" s="259" t="s">
        <v>24</v>
      </c>
      <c r="D4" s="295" t="s">
        <v>25</v>
      </c>
      <c r="E4" s="296"/>
      <c r="F4" s="259" t="s">
        <v>26</v>
      </c>
      <c r="G4" s="259" t="s">
        <v>27</v>
      </c>
      <c r="H4" s="259" t="s">
        <v>148</v>
      </c>
      <c r="I4" s="260" t="s">
        <v>149</v>
      </c>
      <c r="J4" s="260" t="s">
        <v>150</v>
      </c>
      <c r="K4" s="260" t="s">
        <v>151</v>
      </c>
      <c r="L4" s="260" t="s">
        <v>152</v>
      </c>
      <c r="M4" s="261" t="s">
        <v>153</v>
      </c>
      <c r="N4" s="260" t="s">
        <v>154</v>
      </c>
      <c r="O4" s="260" t="s">
        <v>155</v>
      </c>
      <c r="P4" s="260" t="s">
        <v>156</v>
      </c>
      <c r="Q4" s="262"/>
      <c r="R4" s="260" t="s">
        <v>157</v>
      </c>
      <c r="S4" s="260" t="s">
        <v>158</v>
      </c>
      <c r="T4" s="260" t="s">
        <v>159</v>
      </c>
      <c r="U4" s="263" t="s">
        <v>160</v>
      </c>
      <c r="V4" s="264" t="s">
        <v>161</v>
      </c>
      <c r="W4" s="260" t="s">
        <v>162</v>
      </c>
      <c r="X4" s="264" t="s">
        <v>163</v>
      </c>
      <c r="Y4" s="264" t="s">
        <v>164</v>
      </c>
      <c r="Z4" s="264" t="s">
        <v>165</v>
      </c>
      <c r="AA4" s="255"/>
      <c r="AB4" s="265">
        <v>1</v>
      </c>
      <c r="AC4" s="265">
        <v>2</v>
      </c>
      <c r="AD4" s="265">
        <v>3</v>
      </c>
      <c r="AE4" s="265">
        <v>4</v>
      </c>
      <c r="AF4" s="265">
        <v>5</v>
      </c>
      <c r="AG4" s="265">
        <v>6</v>
      </c>
      <c r="AH4" s="265">
        <v>7</v>
      </c>
      <c r="AI4" s="265">
        <v>8</v>
      </c>
      <c r="AJ4" s="266" t="s">
        <v>165</v>
      </c>
    </row>
    <row r="5" spans="1:36" ht="13.5" customHeight="1" x14ac:dyDescent="0.25">
      <c r="A5" s="259"/>
      <c r="B5" s="267"/>
      <c r="C5" s="267"/>
      <c r="D5" s="267"/>
      <c r="E5" s="267"/>
      <c r="F5" s="267"/>
      <c r="G5" s="267"/>
      <c r="H5" s="267"/>
      <c r="I5" s="260"/>
      <c r="J5" s="260"/>
      <c r="K5" s="260"/>
      <c r="L5" s="268"/>
      <c r="M5" s="264"/>
      <c r="N5" s="260"/>
      <c r="O5" s="260"/>
      <c r="P5" s="260"/>
      <c r="Q5" s="262"/>
      <c r="R5" s="260"/>
      <c r="S5" s="260"/>
      <c r="T5" s="260"/>
      <c r="U5" s="263"/>
      <c r="V5" s="264"/>
      <c r="W5" s="260"/>
      <c r="X5" s="264"/>
      <c r="Y5" s="264"/>
      <c r="Z5" s="264"/>
      <c r="AA5" s="255"/>
      <c r="AB5" s="269"/>
      <c r="AC5" s="269"/>
      <c r="AD5" s="269"/>
      <c r="AE5" s="269"/>
      <c r="AF5" s="269"/>
      <c r="AG5" s="269"/>
      <c r="AH5" s="269"/>
      <c r="AI5" s="269"/>
      <c r="AJ5" s="270"/>
    </row>
    <row r="6" spans="1:36" s="254" customFormat="1" ht="13.35" customHeight="1" x14ac:dyDescent="0.2">
      <c r="A6" s="269">
        <v>1</v>
      </c>
      <c r="B6" s="85" t="s">
        <v>63</v>
      </c>
      <c r="C6" s="119" t="s">
        <v>55</v>
      </c>
      <c r="D6" s="83" t="s">
        <v>56</v>
      </c>
      <c r="E6" s="84">
        <v>896</v>
      </c>
      <c r="F6" s="85" t="s">
        <v>64</v>
      </c>
      <c r="G6" s="120" t="s">
        <v>65</v>
      </c>
      <c r="H6" s="271" t="s">
        <v>166</v>
      </c>
      <c r="I6" s="272">
        <f>VLOOKUP($B6,'[1]0905'!$B$6:$N$28, 13, FALSE)</f>
        <v>0.14285714285714285</v>
      </c>
      <c r="J6" s="272">
        <f>VLOOKUP($B6,'[1]1505'!$B$6:$N$50, 13, FALSE)</f>
        <v>0.65</v>
      </c>
      <c r="K6" s="272">
        <f>VLOOKUP($B6,'[1]2305'!$B$6:$N$50, 13, FALSE)</f>
        <v>0.13793103448275862</v>
      </c>
      <c r="L6" s="272">
        <f>VLOOKUP($B6,'[1]3005'!$B$6:$N$50, 13, FALSE)</f>
        <v>0.29166666666666669</v>
      </c>
      <c r="M6" s="272">
        <f>VLOOKUP($B6,'[1]0606'!$B$6:$N$49, 13, FALSE)</f>
        <v>0.10714285714285714</v>
      </c>
      <c r="N6" s="272">
        <v>1.5</v>
      </c>
      <c r="O6" s="272">
        <v>1.5</v>
      </c>
      <c r="P6" s="272">
        <v>1.5</v>
      </c>
      <c r="Q6" s="273"/>
      <c r="R6" s="272">
        <v>1.5</v>
      </c>
      <c r="S6" s="272">
        <v>1.5</v>
      </c>
      <c r="T6" s="272">
        <v>1.5</v>
      </c>
      <c r="U6" s="272">
        <v>1.5</v>
      </c>
      <c r="V6" s="272">
        <v>1.5</v>
      </c>
      <c r="W6" s="272">
        <v>1.5</v>
      </c>
      <c r="X6" s="272">
        <v>1.5</v>
      </c>
      <c r="Y6" s="272">
        <v>1.5</v>
      </c>
      <c r="Z6" s="274">
        <f t="shared" ref="Z6:Z39" si="0">SUM(I6:Y6)</f>
        <v>17.829597701149424</v>
      </c>
      <c r="AB6" s="274">
        <f t="shared" ref="AB6:AB39" si="1">SMALL(I6:Y6,1)</f>
        <v>0.10714285714285714</v>
      </c>
      <c r="AC6" s="274">
        <f t="shared" ref="AC6:AC39" si="2">SMALL(I6:Y6,2)</f>
        <v>0.13793103448275862</v>
      </c>
      <c r="AD6" s="274">
        <f t="shared" ref="AD6:AD39" si="3">SMALL(I6:Y6,3)</f>
        <v>0.14285714285714285</v>
      </c>
      <c r="AE6" s="274">
        <f t="shared" ref="AE6:AE39" si="4">SMALL(I6:Y6,4)</f>
        <v>0.29166666666666669</v>
      </c>
      <c r="AF6" s="274">
        <f t="shared" ref="AF6:AF39" si="5">SMALL(I6:Y6,5)</f>
        <v>0.65</v>
      </c>
      <c r="AG6" s="274">
        <f t="shared" ref="AG6:AG39" si="6">SMALL(I6:Y6,6)</f>
        <v>1.5</v>
      </c>
      <c r="AH6" s="274">
        <f t="shared" ref="AH6:AH39" si="7">SMALL(I6:Y6,7)</f>
        <v>1.5</v>
      </c>
      <c r="AI6" s="275">
        <f t="shared" ref="AI6:AI39" si="8">SMALL(I6:Y6,8)</f>
        <v>1.5</v>
      </c>
      <c r="AJ6" s="276">
        <f t="shared" ref="AJ6:AJ39" si="9">SUM(AB6:AI6)</f>
        <v>5.8295977011494253</v>
      </c>
    </row>
    <row r="7" spans="1:36" s="254" customFormat="1" ht="13.35" customHeight="1" x14ac:dyDescent="0.2">
      <c r="A7" s="269">
        <v>2</v>
      </c>
      <c r="B7" s="106" t="s">
        <v>101</v>
      </c>
      <c r="C7" s="107" t="s">
        <v>60</v>
      </c>
      <c r="D7" s="108" t="s">
        <v>56</v>
      </c>
      <c r="E7" s="109">
        <v>11733</v>
      </c>
      <c r="F7" s="106" t="s">
        <v>102</v>
      </c>
      <c r="G7" s="187" t="s">
        <v>103</v>
      </c>
      <c r="H7" s="271" t="s">
        <v>167</v>
      </c>
      <c r="I7" s="272">
        <f>VLOOKUP($B7,'[1]0905'!$B$6:$N$28, 13, FALSE)</f>
        <v>0.2857142857142857</v>
      </c>
      <c r="J7" s="272">
        <f>VLOOKUP($B7,'[1]1505'!$B$6:$N$50, 13, FALSE)</f>
        <v>0.05</v>
      </c>
      <c r="K7" s="272">
        <f>VLOOKUP($B7,'[1]2305'!$B$6:$N$50, 13, FALSE)</f>
        <v>0.31034482758620691</v>
      </c>
      <c r="L7" s="272">
        <f>VLOOKUP($B7,'[1]3005'!$B$6:$N$50, 13, FALSE)</f>
        <v>0.33333333333333331</v>
      </c>
      <c r="M7" s="272">
        <f>VLOOKUP($B7,'[1]0606'!$B$6:$N$49, 13, FALSE)</f>
        <v>0.5357142857142857</v>
      </c>
      <c r="N7" s="272">
        <v>1.5</v>
      </c>
      <c r="O7" s="272">
        <v>1.5</v>
      </c>
      <c r="P7" s="272">
        <v>1.5</v>
      </c>
      <c r="Q7" s="273"/>
      <c r="R7" s="272">
        <v>1.5</v>
      </c>
      <c r="S7" s="272">
        <v>1.5</v>
      </c>
      <c r="T7" s="272">
        <v>1.5</v>
      </c>
      <c r="U7" s="272">
        <v>1.5</v>
      </c>
      <c r="V7" s="272">
        <v>1.5</v>
      </c>
      <c r="W7" s="272">
        <v>1.5</v>
      </c>
      <c r="X7" s="272">
        <v>1.5</v>
      </c>
      <c r="Y7" s="272">
        <v>1.5</v>
      </c>
      <c r="Z7" s="274">
        <f t="shared" si="0"/>
        <v>18.015106732348112</v>
      </c>
      <c r="AB7" s="274">
        <f t="shared" si="1"/>
        <v>0.05</v>
      </c>
      <c r="AC7" s="274">
        <f t="shared" si="2"/>
        <v>0.2857142857142857</v>
      </c>
      <c r="AD7" s="274">
        <f t="shared" si="3"/>
        <v>0.31034482758620691</v>
      </c>
      <c r="AE7" s="274">
        <f t="shared" si="4"/>
        <v>0.33333333333333331</v>
      </c>
      <c r="AF7" s="274">
        <f t="shared" si="5"/>
        <v>0.5357142857142857</v>
      </c>
      <c r="AG7" s="274">
        <f t="shared" si="6"/>
        <v>1.5</v>
      </c>
      <c r="AH7" s="274">
        <f t="shared" si="7"/>
        <v>1.5</v>
      </c>
      <c r="AI7" s="275">
        <f t="shared" si="8"/>
        <v>1.5</v>
      </c>
      <c r="AJ7" s="276">
        <f t="shared" si="9"/>
        <v>6.0151067323481122</v>
      </c>
    </row>
    <row r="8" spans="1:36" s="254" customFormat="1" ht="12.75" x14ac:dyDescent="0.2">
      <c r="A8" s="269">
        <v>3</v>
      </c>
      <c r="B8" s="106" t="s">
        <v>128</v>
      </c>
      <c r="C8" s="107" t="s">
        <v>55</v>
      </c>
      <c r="D8" s="108" t="s">
        <v>56</v>
      </c>
      <c r="E8" s="109">
        <v>70</v>
      </c>
      <c r="F8" s="106" t="s">
        <v>125</v>
      </c>
      <c r="G8" s="187" t="s">
        <v>129</v>
      </c>
      <c r="H8" s="271" t="s">
        <v>166</v>
      </c>
      <c r="I8" s="272">
        <f>VLOOKUP($B8,'[1]0905'!$B$6:$N$28, 13, FALSE)</f>
        <v>9.5238095238095233E-2</v>
      </c>
      <c r="J8" s="272">
        <f>VLOOKUP($B8,'[1]1505'!$B$6:$N$50, 13, FALSE)</f>
        <v>0.15</v>
      </c>
      <c r="K8" s="272">
        <f>VLOOKUP($B8,'[1]2305'!$B$6:$N$50, 13, FALSE)</f>
        <v>0.27586206896551724</v>
      </c>
      <c r="L8" s="272">
        <f>VLOOKUP($B8,'[1]3005'!$B$6:$N$50, 13, FALSE)</f>
        <v>8.3333333333333329E-2</v>
      </c>
      <c r="M8" s="272">
        <f>VLOOKUP($B8,'[1]0606'!$B$6:$N$49, 13, FALSE)</f>
        <v>1</v>
      </c>
      <c r="N8" s="272">
        <v>1.5</v>
      </c>
      <c r="O8" s="272">
        <v>1.5</v>
      </c>
      <c r="P8" s="272">
        <v>1.5</v>
      </c>
      <c r="Q8" s="273"/>
      <c r="R8" s="272">
        <v>1.5</v>
      </c>
      <c r="S8" s="272">
        <v>1.5</v>
      </c>
      <c r="T8" s="272">
        <v>1.5</v>
      </c>
      <c r="U8" s="272">
        <v>1.5</v>
      </c>
      <c r="V8" s="272">
        <v>1.5</v>
      </c>
      <c r="W8" s="272">
        <v>1.5</v>
      </c>
      <c r="X8" s="272">
        <v>1.5</v>
      </c>
      <c r="Y8" s="272">
        <v>1.5</v>
      </c>
      <c r="Z8" s="274">
        <f t="shared" si="0"/>
        <v>18.104433497536945</v>
      </c>
      <c r="AB8" s="274">
        <f t="shared" si="1"/>
        <v>8.3333333333333329E-2</v>
      </c>
      <c r="AC8" s="274">
        <f t="shared" si="2"/>
        <v>9.5238095238095233E-2</v>
      </c>
      <c r="AD8" s="274">
        <f t="shared" si="3"/>
        <v>0.15</v>
      </c>
      <c r="AE8" s="274">
        <f t="shared" si="4"/>
        <v>0.27586206896551724</v>
      </c>
      <c r="AF8" s="274">
        <f t="shared" si="5"/>
        <v>1</v>
      </c>
      <c r="AG8" s="274">
        <f t="shared" si="6"/>
        <v>1.5</v>
      </c>
      <c r="AH8" s="274">
        <f t="shared" si="7"/>
        <v>1.5</v>
      </c>
      <c r="AI8" s="275">
        <f t="shared" si="8"/>
        <v>1.5</v>
      </c>
      <c r="AJ8" s="276">
        <f t="shared" si="9"/>
        <v>6.1044334975369452</v>
      </c>
    </row>
    <row r="9" spans="1:36" s="254" customFormat="1" ht="12.75" x14ac:dyDescent="0.2">
      <c r="A9" s="269">
        <v>4</v>
      </c>
      <c r="B9" s="81" t="s">
        <v>54</v>
      </c>
      <c r="C9" s="82" t="s">
        <v>55</v>
      </c>
      <c r="D9" s="83" t="s">
        <v>56</v>
      </c>
      <c r="E9" s="84">
        <v>11172</v>
      </c>
      <c r="F9" s="85" t="s">
        <v>57</v>
      </c>
      <c r="G9" s="86" t="s">
        <v>58</v>
      </c>
      <c r="H9" s="271" t="s">
        <v>167</v>
      </c>
      <c r="I9" s="272">
        <f>VLOOKUP($B9,'[1]0905'!$B$6:$N$28, 13, FALSE)</f>
        <v>0.47619047619047616</v>
      </c>
      <c r="J9" s="272">
        <f>VLOOKUP($B9,'[1]1505'!$B$6:$N$50, 13, FALSE)</f>
        <v>0.45</v>
      </c>
      <c r="K9" s="272">
        <f>VLOOKUP($B9,'[1]2305'!$B$6:$N$50, 13, FALSE)</f>
        <v>0.51724137931034486</v>
      </c>
      <c r="L9" s="272">
        <f>VLOOKUP($B9,'[1]3005'!$B$6:$N$50, 13, FALSE)</f>
        <v>0.20833333333333334</v>
      </c>
      <c r="M9" s="272">
        <f>VLOOKUP($B9,'[1]0606'!$B$6:$N$49, 13, FALSE)</f>
        <v>3.5714285714285712E-2</v>
      </c>
      <c r="N9" s="272">
        <v>1.5</v>
      </c>
      <c r="O9" s="272">
        <v>1.5</v>
      </c>
      <c r="P9" s="272">
        <v>1.5</v>
      </c>
      <c r="Q9" s="273"/>
      <c r="R9" s="272">
        <v>1.5</v>
      </c>
      <c r="S9" s="272">
        <v>1.5</v>
      </c>
      <c r="T9" s="272">
        <v>1.5</v>
      </c>
      <c r="U9" s="272">
        <v>1.5</v>
      </c>
      <c r="V9" s="272">
        <v>1.5</v>
      </c>
      <c r="W9" s="272">
        <v>1.5</v>
      </c>
      <c r="X9" s="272">
        <v>1.5</v>
      </c>
      <c r="Y9" s="272">
        <v>1.5</v>
      </c>
      <c r="Z9" s="274">
        <f t="shared" si="0"/>
        <v>18.187479474548439</v>
      </c>
      <c r="AB9" s="274">
        <f t="shared" si="1"/>
        <v>3.5714285714285712E-2</v>
      </c>
      <c r="AC9" s="274">
        <f t="shared" si="2"/>
        <v>0.20833333333333334</v>
      </c>
      <c r="AD9" s="274">
        <f t="shared" si="3"/>
        <v>0.45</v>
      </c>
      <c r="AE9" s="274">
        <f t="shared" si="4"/>
        <v>0.47619047619047616</v>
      </c>
      <c r="AF9" s="274">
        <f t="shared" si="5"/>
        <v>0.51724137931034486</v>
      </c>
      <c r="AG9" s="274">
        <f t="shared" si="6"/>
        <v>1.5</v>
      </c>
      <c r="AH9" s="274">
        <f t="shared" si="7"/>
        <v>1.5</v>
      </c>
      <c r="AI9" s="275">
        <f t="shared" si="8"/>
        <v>1.5</v>
      </c>
      <c r="AJ9" s="277">
        <f t="shared" si="9"/>
        <v>6.1874794745484394</v>
      </c>
    </row>
    <row r="10" spans="1:36" s="254" customFormat="1" ht="12.75" x14ac:dyDescent="0.2">
      <c r="A10" s="269">
        <v>5</v>
      </c>
      <c r="B10" s="106" t="s">
        <v>75</v>
      </c>
      <c r="C10" s="107" t="s">
        <v>60</v>
      </c>
      <c r="D10" s="108" t="s">
        <v>56</v>
      </c>
      <c r="E10" s="109">
        <v>22</v>
      </c>
      <c r="F10" s="106" t="s">
        <v>64</v>
      </c>
      <c r="G10" s="187" t="s">
        <v>76</v>
      </c>
      <c r="H10" s="271" t="s">
        <v>166</v>
      </c>
      <c r="I10" s="272">
        <f>VLOOKUP($B10,'[1]0905'!$B$6:$N$28, 13, FALSE)</f>
        <v>0.19047619047619047</v>
      </c>
      <c r="J10" s="272">
        <f>VLOOKUP($B10,'[1]1505'!$B$6:$N$50, 13, FALSE)</f>
        <v>0.35</v>
      </c>
      <c r="K10" s="272">
        <f>VLOOKUP($B10,'[1]2305'!$B$6:$N$50, 13, FALSE)</f>
        <v>0.34482758620689657</v>
      </c>
      <c r="L10" s="272">
        <f>VLOOKUP($B10,'[1]3005'!$B$6:$N$50, 13, FALSE)</f>
        <v>0.625</v>
      </c>
      <c r="M10" s="272">
        <f>VLOOKUP($B10,'[1]0606'!$B$6:$N$49, 13, FALSE)</f>
        <v>0.25</v>
      </c>
      <c r="N10" s="272">
        <v>1.5</v>
      </c>
      <c r="O10" s="272">
        <v>1.5</v>
      </c>
      <c r="P10" s="272">
        <v>1.5</v>
      </c>
      <c r="Q10" s="273"/>
      <c r="R10" s="272">
        <v>1.5</v>
      </c>
      <c r="S10" s="272">
        <v>1.5</v>
      </c>
      <c r="T10" s="272">
        <v>1.5</v>
      </c>
      <c r="U10" s="272">
        <v>1.5</v>
      </c>
      <c r="V10" s="272">
        <v>1.5</v>
      </c>
      <c r="W10" s="272">
        <v>1.5</v>
      </c>
      <c r="X10" s="272">
        <v>1.5</v>
      </c>
      <c r="Y10" s="272">
        <v>1.5</v>
      </c>
      <c r="Z10" s="274">
        <f t="shared" si="0"/>
        <v>18.260303776683088</v>
      </c>
      <c r="AB10" s="274">
        <f t="shared" si="1"/>
        <v>0.19047619047619047</v>
      </c>
      <c r="AC10" s="274">
        <f t="shared" si="2"/>
        <v>0.25</v>
      </c>
      <c r="AD10" s="274">
        <f t="shared" si="3"/>
        <v>0.34482758620689657</v>
      </c>
      <c r="AE10" s="274">
        <f t="shared" si="4"/>
        <v>0.35</v>
      </c>
      <c r="AF10" s="274">
        <f t="shared" si="5"/>
        <v>0.625</v>
      </c>
      <c r="AG10" s="274">
        <f t="shared" si="6"/>
        <v>1.5</v>
      </c>
      <c r="AH10" s="274">
        <f t="shared" si="7"/>
        <v>1.5</v>
      </c>
      <c r="AI10" s="275">
        <f t="shared" si="8"/>
        <v>1.5</v>
      </c>
      <c r="AJ10" s="276">
        <f t="shared" si="9"/>
        <v>6.2603037766830871</v>
      </c>
    </row>
    <row r="11" spans="1:36" s="254" customFormat="1" ht="12.75" x14ac:dyDescent="0.2">
      <c r="A11" s="269">
        <v>6</v>
      </c>
      <c r="B11" s="106" t="s">
        <v>77</v>
      </c>
      <c r="C11" s="107" t="s">
        <v>55</v>
      </c>
      <c r="D11" s="108" t="s">
        <v>56</v>
      </c>
      <c r="E11" s="109">
        <v>14784</v>
      </c>
      <c r="F11" s="181" t="s">
        <v>78</v>
      </c>
      <c r="G11" s="182" t="s">
        <v>79</v>
      </c>
      <c r="H11" s="271" t="s">
        <v>167</v>
      </c>
      <c r="I11" s="272">
        <v>1.5</v>
      </c>
      <c r="J11" s="272">
        <f>VLOOKUP($B11,'[1]1505'!$B$6:$N$50, 13, FALSE)</f>
        <v>0.25</v>
      </c>
      <c r="K11" s="272">
        <f>VLOOKUP($B11,'[1]2305'!$B$6:$N$50, 13, FALSE)</f>
        <v>6.8965517241379309E-2</v>
      </c>
      <c r="L11" s="272">
        <f>VLOOKUP($B11,'[1]3005'!$B$6:$N$50, 13, FALSE)</f>
        <v>0.16666666666666666</v>
      </c>
      <c r="M11" s="272">
        <f>VLOOKUP($B11,'[1]0606'!$B$6:$N$49, 13, FALSE)</f>
        <v>0.2857142857142857</v>
      </c>
      <c r="N11" s="272">
        <v>1.5</v>
      </c>
      <c r="O11" s="272">
        <v>1.5</v>
      </c>
      <c r="P11" s="272">
        <v>1.5</v>
      </c>
      <c r="Q11" s="273"/>
      <c r="R11" s="272">
        <v>1.5</v>
      </c>
      <c r="S11" s="272">
        <v>1.5</v>
      </c>
      <c r="T11" s="272">
        <v>1.5</v>
      </c>
      <c r="U11" s="272">
        <v>1.5</v>
      </c>
      <c r="V11" s="272">
        <v>1.5</v>
      </c>
      <c r="W11" s="272">
        <v>1.5</v>
      </c>
      <c r="X11" s="272">
        <v>1.5</v>
      </c>
      <c r="Y11" s="272">
        <v>1.5</v>
      </c>
      <c r="Z11" s="274">
        <f t="shared" si="0"/>
        <v>18.77134646962233</v>
      </c>
      <c r="AB11" s="274">
        <f t="shared" si="1"/>
        <v>6.8965517241379309E-2</v>
      </c>
      <c r="AC11" s="274">
        <f t="shared" si="2"/>
        <v>0.16666666666666666</v>
      </c>
      <c r="AD11" s="274">
        <f t="shared" si="3"/>
        <v>0.25</v>
      </c>
      <c r="AE11" s="274">
        <f t="shared" si="4"/>
        <v>0.2857142857142857</v>
      </c>
      <c r="AF11" s="274">
        <f t="shared" si="5"/>
        <v>1.5</v>
      </c>
      <c r="AG11" s="274">
        <f t="shared" si="6"/>
        <v>1.5</v>
      </c>
      <c r="AH11" s="274">
        <f t="shared" si="7"/>
        <v>1.5</v>
      </c>
      <c r="AI11" s="275">
        <f t="shared" si="8"/>
        <v>1.5</v>
      </c>
      <c r="AJ11" s="276">
        <f t="shared" si="9"/>
        <v>6.7713464696223316</v>
      </c>
    </row>
    <row r="12" spans="1:36" s="254" customFormat="1" ht="12.75" x14ac:dyDescent="0.2">
      <c r="A12" s="269">
        <v>7</v>
      </c>
      <c r="B12" s="278" t="s">
        <v>66</v>
      </c>
      <c r="C12" s="279" t="s">
        <v>55</v>
      </c>
      <c r="D12" s="280" t="s">
        <v>56</v>
      </c>
      <c r="E12" s="279">
        <v>14118</v>
      </c>
      <c r="F12" s="278" t="s">
        <v>67</v>
      </c>
      <c r="G12" s="206" t="s">
        <v>68</v>
      </c>
      <c r="H12" s="271" t="s">
        <v>167</v>
      </c>
      <c r="I12" s="272">
        <f>VLOOKUP($B12,'[1]0905'!$B$6:$N$28, 13, FALSE)</f>
        <v>0.33333333333333331</v>
      </c>
      <c r="J12" s="272">
        <f>VLOOKUP($B12,'[1]1505'!$B$6:$N$50, 13, FALSE)</f>
        <v>0.3</v>
      </c>
      <c r="K12" s="272">
        <f>VLOOKUP($B12,'[1]2305'!$B$6:$N$50, 13, FALSE)</f>
        <v>0.20689655172413793</v>
      </c>
      <c r="L12" s="272">
        <v>1.5</v>
      </c>
      <c r="M12" s="272">
        <f>VLOOKUP($B12,'[1]0606'!$B$6:$N$49, 13, FALSE)</f>
        <v>0.14285714285714285</v>
      </c>
      <c r="N12" s="272">
        <v>1.5</v>
      </c>
      <c r="O12" s="272">
        <v>1.5</v>
      </c>
      <c r="P12" s="272">
        <v>1.5</v>
      </c>
      <c r="Q12" s="273"/>
      <c r="R12" s="272">
        <v>1.5</v>
      </c>
      <c r="S12" s="272">
        <v>1.5</v>
      </c>
      <c r="T12" s="272">
        <v>1.5</v>
      </c>
      <c r="U12" s="272">
        <v>1.5</v>
      </c>
      <c r="V12" s="272">
        <v>1.5</v>
      </c>
      <c r="W12" s="272">
        <v>1.5</v>
      </c>
      <c r="X12" s="272">
        <v>1.5</v>
      </c>
      <c r="Y12" s="272">
        <v>1.5</v>
      </c>
      <c r="Z12" s="274">
        <f t="shared" si="0"/>
        <v>18.983087027914614</v>
      </c>
      <c r="AB12" s="274">
        <f t="shared" si="1"/>
        <v>0.14285714285714285</v>
      </c>
      <c r="AC12" s="274">
        <f t="shared" si="2"/>
        <v>0.20689655172413793</v>
      </c>
      <c r="AD12" s="274">
        <f t="shared" si="3"/>
        <v>0.3</v>
      </c>
      <c r="AE12" s="274">
        <f t="shared" si="4"/>
        <v>0.33333333333333331</v>
      </c>
      <c r="AF12" s="274">
        <f t="shared" si="5"/>
        <v>1.5</v>
      </c>
      <c r="AG12" s="274">
        <f t="shared" si="6"/>
        <v>1.5</v>
      </c>
      <c r="AH12" s="274">
        <f t="shared" si="7"/>
        <v>1.5</v>
      </c>
      <c r="AI12" s="275">
        <f t="shared" si="8"/>
        <v>1.5</v>
      </c>
      <c r="AJ12" s="276">
        <f t="shared" si="9"/>
        <v>6.983087027914614</v>
      </c>
    </row>
    <row r="13" spans="1:36" s="254" customFormat="1" ht="12.75" x14ac:dyDescent="0.2">
      <c r="A13" s="269">
        <v>8</v>
      </c>
      <c r="B13" s="85" t="s">
        <v>122</v>
      </c>
      <c r="C13" s="119" t="s">
        <v>55</v>
      </c>
      <c r="D13" s="83" t="s">
        <v>56</v>
      </c>
      <c r="E13" s="84">
        <v>175</v>
      </c>
      <c r="F13" s="85" t="s">
        <v>105</v>
      </c>
      <c r="G13" s="86" t="s">
        <v>123</v>
      </c>
      <c r="H13" s="271" t="s">
        <v>167</v>
      </c>
      <c r="I13" s="272">
        <f>VLOOKUP($B13,'[1]0905'!$B$6:$N$28, 13, FALSE)</f>
        <v>0.80952380952380953</v>
      </c>
      <c r="J13" s="272">
        <f>VLOOKUP($B13,'[1]1505'!$B$6:$N$50, 13, FALSE)</f>
        <v>0.55000000000000004</v>
      </c>
      <c r="K13" s="272">
        <f>VLOOKUP($B13,'[1]2305'!$B$6:$N$50, 13, FALSE)</f>
        <v>0.48275862068965519</v>
      </c>
      <c r="L13" s="272">
        <f>VLOOKUP($B13,'[1]3005'!$B$6:$N$50, 13, FALSE)</f>
        <v>0.375</v>
      </c>
      <c r="M13" s="272">
        <f>VLOOKUP($B13,'[1]0606'!$B$6:$N$49, 13, FALSE)</f>
        <v>0.7857142857142857</v>
      </c>
      <c r="N13" s="272">
        <v>1.5</v>
      </c>
      <c r="O13" s="272">
        <v>1.5</v>
      </c>
      <c r="P13" s="272">
        <v>1.5</v>
      </c>
      <c r="Q13" s="273"/>
      <c r="R13" s="272">
        <v>1.5</v>
      </c>
      <c r="S13" s="272">
        <v>1.5</v>
      </c>
      <c r="T13" s="272">
        <v>1.5</v>
      </c>
      <c r="U13" s="272">
        <v>1.5</v>
      </c>
      <c r="V13" s="272">
        <v>1.5</v>
      </c>
      <c r="W13" s="272">
        <v>1.5</v>
      </c>
      <c r="X13" s="272">
        <v>1.5</v>
      </c>
      <c r="Y13" s="272">
        <v>1.5</v>
      </c>
      <c r="Z13" s="274">
        <f t="shared" si="0"/>
        <v>19.50299671592775</v>
      </c>
      <c r="AB13" s="274">
        <f t="shared" si="1"/>
        <v>0.375</v>
      </c>
      <c r="AC13" s="274">
        <f t="shared" si="2"/>
        <v>0.48275862068965519</v>
      </c>
      <c r="AD13" s="274">
        <f t="shared" si="3"/>
        <v>0.55000000000000004</v>
      </c>
      <c r="AE13" s="274">
        <f t="shared" si="4"/>
        <v>0.7857142857142857</v>
      </c>
      <c r="AF13" s="274">
        <f t="shared" si="5"/>
        <v>0.80952380952380953</v>
      </c>
      <c r="AG13" s="274">
        <f t="shared" si="6"/>
        <v>1.5</v>
      </c>
      <c r="AH13" s="274">
        <f t="shared" si="7"/>
        <v>1.5</v>
      </c>
      <c r="AI13" s="275">
        <f t="shared" si="8"/>
        <v>1.5</v>
      </c>
      <c r="AJ13" s="276">
        <f t="shared" si="9"/>
        <v>7.5029967159277504</v>
      </c>
    </row>
    <row r="14" spans="1:36" s="254" customFormat="1" ht="12.75" x14ac:dyDescent="0.2">
      <c r="A14" s="269">
        <v>9</v>
      </c>
      <c r="B14" s="106" t="s">
        <v>83</v>
      </c>
      <c r="C14" s="107" t="s">
        <v>84</v>
      </c>
      <c r="D14" s="108" t="s">
        <v>56</v>
      </c>
      <c r="E14" s="109">
        <v>329</v>
      </c>
      <c r="F14" s="106" t="s">
        <v>85</v>
      </c>
      <c r="G14" s="187" t="s">
        <v>86</v>
      </c>
      <c r="H14" s="271" t="s">
        <v>166</v>
      </c>
      <c r="I14" s="272">
        <f>VLOOKUP($B14,'[1]0905'!$B$6:$N$28, 13, FALSE)</f>
        <v>0.23809523809523808</v>
      </c>
      <c r="J14" s="272">
        <f>VLOOKUP($B14,'[1]1505'!$B$6:$N$50, 13, FALSE)</f>
        <v>0.9</v>
      </c>
      <c r="K14" s="272">
        <f>VLOOKUP($B14,'[1]2305'!$B$6:$N$50, 13, FALSE)</f>
        <v>3.4482758620689655E-2</v>
      </c>
      <c r="L14" s="281">
        <v>1.5</v>
      </c>
      <c r="M14" s="272">
        <f>VLOOKUP($B14,'[1]0606'!$B$6:$N$49, 13, FALSE)</f>
        <v>0.35714285714285715</v>
      </c>
      <c r="N14" s="272">
        <v>1.5</v>
      </c>
      <c r="O14" s="272">
        <v>1.5</v>
      </c>
      <c r="P14" s="272">
        <v>1.5</v>
      </c>
      <c r="Q14" s="273"/>
      <c r="R14" s="272">
        <v>1.5</v>
      </c>
      <c r="S14" s="272">
        <v>1.5</v>
      </c>
      <c r="T14" s="272">
        <v>1.5</v>
      </c>
      <c r="U14" s="272">
        <v>1.5</v>
      </c>
      <c r="V14" s="272">
        <v>1.5</v>
      </c>
      <c r="W14" s="272">
        <v>1.5</v>
      </c>
      <c r="X14" s="272">
        <v>1.5</v>
      </c>
      <c r="Y14" s="272">
        <v>1.5</v>
      </c>
      <c r="Z14" s="274">
        <f t="shared" si="0"/>
        <v>19.529720853858784</v>
      </c>
      <c r="AB14" s="274">
        <f t="shared" si="1"/>
        <v>3.4482758620689655E-2</v>
      </c>
      <c r="AC14" s="274">
        <f t="shared" si="2"/>
        <v>0.23809523809523808</v>
      </c>
      <c r="AD14" s="274">
        <f t="shared" si="3"/>
        <v>0.35714285714285715</v>
      </c>
      <c r="AE14" s="274">
        <f t="shared" si="4"/>
        <v>0.9</v>
      </c>
      <c r="AF14" s="274">
        <f t="shared" si="5"/>
        <v>1.5</v>
      </c>
      <c r="AG14" s="274">
        <f t="shared" si="6"/>
        <v>1.5</v>
      </c>
      <c r="AH14" s="274">
        <f t="shared" si="7"/>
        <v>1.5</v>
      </c>
      <c r="AI14" s="275">
        <f t="shared" si="8"/>
        <v>1.5</v>
      </c>
      <c r="AJ14" s="276">
        <f t="shared" si="9"/>
        <v>7.5297208538587848</v>
      </c>
    </row>
    <row r="15" spans="1:36" s="254" customFormat="1" ht="14.65" customHeight="1" x14ac:dyDescent="0.2">
      <c r="A15" s="269">
        <v>10</v>
      </c>
      <c r="B15" s="85" t="s">
        <v>72</v>
      </c>
      <c r="C15" s="119" t="s">
        <v>55</v>
      </c>
      <c r="D15" s="83" t="s">
        <v>56</v>
      </c>
      <c r="E15" s="84">
        <v>11620</v>
      </c>
      <c r="F15" s="85" t="s">
        <v>73</v>
      </c>
      <c r="G15" s="86" t="s">
        <v>74</v>
      </c>
      <c r="H15" s="271" t="s">
        <v>167</v>
      </c>
      <c r="I15" s="272">
        <f>VLOOKUP($B15,'[1]0905'!$B$6:$N$28, 13, FALSE)</f>
        <v>0.52380952380952384</v>
      </c>
      <c r="J15" s="272">
        <f>VLOOKUP($B15,'[1]1505'!$B$6:$N$50, 13, FALSE)</f>
        <v>0.75</v>
      </c>
      <c r="K15" s="272">
        <f>VLOOKUP($B15,'[1]2305'!$B$6:$N$50, 13, FALSE)</f>
        <v>0.62068965517241381</v>
      </c>
      <c r="L15" s="272">
        <f>VLOOKUP($B15,'[1]3005'!$B$6:$N$50, 13, FALSE)</f>
        <v>0.95833333333333337</v>
      </c>
      <c r="M15" s="272">
        <f>VLOOKUP($B15,'[1]0606'!$B$6:$N$49, 13, FALSE)</f>
        <v>0.21428571428571427</v>
      </c>
      <c r="N15" s="272">
        <v>1.5</v>
      </c>
      <c r="O15" s="272">
        <v>1.5</v>
      </c>
      <c r="P15" s="272">
        <v>1.5</v>
      </c>
      <c r="Q15" s="273"/>
      <c r="R15" s="272">
        <v>1.5</v>
      </c>
      <c r="S15" s="272">
        <v>1.5</v>
      </c>
      <c r="T15" s="272">
        <v>1.5</v>
      </c>
      <c r="U15" s="272">
        <v>1.5</v>
      </c>
      <c r="V15" s="272">
        <v>1.5</v>
      </c>
      <c r="W15" s="272">
        <v>1.5</v>
      </c>
      <c r="X15" s="272">
        <v>1.5</v>
      </c>
      <c r="Y15" s="272">
        <v>1.5</v>
      </c>
      <c r="Z15" s="274">
        <f t="shared" si="0"/>
        <v>19.567118226600986</v>
      </c>
      <c r="AB15" s="274">
        <f t="shared" si="1"/>
        <v>0.21428571428571427</v>
      </c>
      <c r="AC15" s="274">
        <f t="shared" si="2"/>
        <v>0.52380952380952384</v>
      </c>
      <c r="AD15" s="274">
        <f t="shared" si="3"/>
        <v>0.62068965517241381</v>
      </c>
      <c r="AE15" s="274">
        <f t="shared" si="4"/>
        <v>0.75</v>
      </c>
      <c r="AF15" s="274">
        <f t="shared" si="5"/>
        <v>0.95833333333333337</v>
      </c>
      <c r="AG15" s="274">
        <f t="shared" si="6"/>
        <v>1.5</v>
      </c>
      <c r="AH15" s="274">
        <f t="shared" si="7"/>
        <v>1.5</v>
      </c>
      <c r="AI15" s="275">
        <f t="shared" si="8"/>
        <v>1.5</v>
      </c>
      <c r="AJ15" s="276">
        <f t="shared" si="9"/>
        <v>7.5671182266009858</v>
      </c>
    </row>
    <row r="16" spans="1:36" s="254" customFormat="1" ht="14.65" customHeight="1" x14ac:dyDescent="0.2">
      <c r="A16" s="269">
        <v>11</v>
      </c>
      <c r="B16" s="85" t="s">
        <v>59</v>
      </c>
      <c r="C16" s="119" t="s">
        <v>60</v>
      </c>
      <c r="D16" s="83" t="s">
        <v>56</v>
      </c>
      <c r="E16" s="84">
        <v>26</v>
      </c>
      <c r="F16" s="85" t="s">
        <v>61</v>
      </c>
      <c r="G16" s="86" t="s">
        <v>62</v>
      </c>
      <c r="H16" s="271" t="s">
        <v>167</v>
      </c>
      <c r="I16" s="272">
        <f>VLOOKUP($B16,'[1]0905'!$B$6:$N$28, 13, FALSE)</f>
        <v>0.38095238095238093</v>
      </c>
      <c r="J16" s="272">
        <v>1.5</v>
      </c>
      <c r="K16" s="281">
        <v>1.5</v>
      </c>
      <c r="L16" s="272">
        <f>VLOOKUP($B16,'[1]3005'!$B$6:$N$50, 13, FALSE)</f>
        <v>4.1666666666666664E-2</v>
      </c>
      <c r="M16" s="272">
        <f>VLOOKUP($B16,'[1]0606'!$B$6:$N$49, 13, FALSE)</f>
        <v>7.1428571428571425E-2</v>
      </c>
      <c r="N16" s="272">
        <v>1.5</v>
      </c>
      <c r="O16" s="272">
        <v>1.5</v>
      </c>
      <c r="P16" s="272">
        <v>1.5</v>
      </c>
      <c r="Q16" s="273"/>
      <c r="R16" s="272">
        <v>1.5</v>
      </c>
      <c r="S16" s="272">
        <v>1.5</v>
      </c>
      <c r="T16" s="272">
        <v>1.5</v>
      </c>
      <c r="U16" s="272">
        <v>1.5</v>
      </c>
      <c r="V16" s="272">
        <v>1.5</v>
      </c>
      <c r="W16" s="272">
        <v>1.5</v>
      </c>
      <c r="X16" s="272">
        <v>1.5</v>
      </c>
      <c r="Y16" s="272">
        <v>1.5</v>
      </c>
      <c r="Z16" s="274">
        <f t="shared" si="0"/>
        <v>19.99404761904762</v>
      </c>
      <c r="AB16" s="274">
        <f t="shared" si="1"/>
        <v>4.1666666666666664E-2</v>
      </c>
      <c r="AC16" s="274">
        <f t="shared" si="2"/>
        <v>7.1428571428571425E-2</v>
      </c>
      <c r="AD16" s="274">
        <f t="shared" si="3"/>
        <v>0.38095238095238093</v>
      </c>
      <c r="AE16" s="274">
        <f t="shared" si="4"/>
        <v>1.5</v>
      </c>
      <c r="AF16" s="274">
        <f t="shared" si="5"/>
        <v>1.5</v>
      </c>
      <c r="AG16" s="274">
        <f t="shared" si="6"/>
        <v>1.5</v>
      </c>
      <c r="AH16" s="274">
        <f t="shared" si="7"/>
        <v>1.5</v>
      </c>
      <c r="AI16" s="275">
        <f t="shared" si="8"/>
        <v>1.5</v>
      </c>
      <c r="AJ16" s="276">
        <f t="shared" si="9"/>
        <v>7.9940476190476186</v>
      </c>
    </row>
    <row r="17" spans="1:36" s="254" customFormat="1" ht="14.65" customHeight="1" x14ac:dyDescent="0.2">
      <c r="A17" s="269">
        <v>12</v>
      </c>
      <c r="B17" s="164" t="s">
        <v>119</v>
      </c>
      <c r="C17" s="165" t="s">
        <v>60</v>
      </c>
      <c r="D17" s="166" t="s">
        <v>56</v>
      </c>
      <c r="E17" s="167">
        <v>13911</v>
      </c>
      <c r="F17" s="164" t="s">
        <v>120</v>
      </c>
      <c r="G17" s="282" t="s">
        <v>121</v>
      </c>
      <c r="H17" s="271" t="s">
        <v>167</v>
      </c>
      <c r="I17" s="272">
        <f>VLOOKUP($B17,'[1]0905'!$B$6:$N$28, 13, FALSE)</f>
        <v>0.90476190476190477</v>
      </c>
      <c r="J17" s="272">
        <f>VLOOKUP($B17,'[1]1505'!$B$6:$N$50, 13, FALSE)</f>
        <v>0.7</v>
      </c>
      <c r="K17" s="272">
        <f>VLOOKUP($B17,'[1]2305'!$B$6:$N$50, 13, FALSE)</f>
        <v>0.72413793103448276</v>
      </c>
      <c r="L17" s="272">
        <f>VLOOKUP($B17,'[1]3005'!$B$6:$N$50, 13, FALSE)</f>
        <v>0.5</v>
      </c>
      <c r="M17" s="272">
        <f>VLOOKUP($B17,'[1]0606'!$B$6:$N$49, 13, FALSE)</f>
        <v>0.75</v>
      </c>
      <c r="N17" s="272">
        <v>1.5</v>
      </c>
      <c r="O17" s="272">
        <v>1.5</v>
      </c>
      <c r="P17" s="272">
        <v>1.5</v>
      </c>
      <c r="Q17" s="273"/>
      <c r="R17" s="272">
        <v>1.5</v>
      </c>
      <c r="S17" s="272">
        <v>1.5</v>
      </c>
      <c r="T17" s="272">
        <v>1.5</v>
      </c>
      <c r="U17" s="272">
        <v>1.5</v>
      </c>
      <c r="V17" s="272">
        <v>1.5</v>
      </c>
      <c r="W17" s="272">
        <v>1.5</v>
      </c>
      <c r="X17" s="272">
        <v>1.5</v>
      </c>
      <c r="Y17" s="272">
        <v>1.5</v>
      </c>
      <c r="Z17" s="274">
        <f t="shared" si="0"/>
        <v>20.078899835796388</v>
      </c>
      <c r="AB17" s="274">
        <f t="shared" si="1"/>
        <v>0.5</v>
      </c>
      <c r="AC17" s="274">
        <f t="shared" si="2"/>
        <v>0.7</v>
      </c>
      <c r="AD17" s="274">
        <f t="shared" si="3"/>
        <v>0.72413793103448276</v>
      </c>
      <c r="AE17" s="274">
        <f t="shared" si="4"/>
        <v>0.75</v>
      </c>
      <c r="AF17" s="274">
        <f t="shared" si="5"/>
        <v>0.90476190476190477</v>
      </c>
      <c r="AG17" s="274">
        <f t="shared" si="6"/>
        <v>1.5</v>
      </c>
      <c r="AH17" s="274">
        <f t="shared" si="7"/>
        <v>1.5</v>
      </c>
      <c r="AI17" s="275">
        <f t="shared" si="8"/>
        <v>1.5</v>
      </c>
      <c r="AJ17" s="276">
        <f t="shared" si="9"/>
        <v>8.0788998357963884</v>
      </c>
    </row>
    <row r="18" spans="1:36" s="254" customFormat="1" ht="14.65" customHeight="1" x14ac:dyDescent="0.2">
      <c r="A18" s="269">
        <v>13</v>
      </c>
      <c r="B18" s="164" t="s">
        <v>124</v>
      </c>
      <c r="C18" s="165" t="s">
        <v>60</v>
      </c>
      <c r="D18" s="166" t="s">
        <v>56</v>
      </c>
      <c r="E18" s="167">
        <v>63</v>
      </c>
      <c r="F18" s="164" t="s">
        <v>125</v>
      </c>
      <c r="G18" s="282" t="s">
        <v>126</v>
      </c>
      <c r="H18" s="271" t="s">
        <v>166</v>
      </c>
      <c r="I18" s="272">
        <f>VLOOKUP($B18,'[1]0905'!$B$6:$N$28, 13, FALSE)</f>
        <v>4.7619047619047616E-2</v>
      </c>
      <c r="J18" s="281">
        <v>1.5</v>
      </c>
      <c r="K18" s="272">
        <f>VLOOKUP($B18,'[1]2305'!$B$6:$N$50, 13, FALSE)</f>
        <v>0.44827586206896552</v>
      </c>
      <c r="L18" s="272">
        <f>VLOOKUP($B18,'[1]3005'!$B$6:$N$50, 13, FALSE)</f>
        <v>0.125</v>
      </c>
      <c r="M18" s="272">
        <f>VLOOKUP($B18,'[1]0606'!$B$6:$N$49, 13, FALSE)</f>
        <v>1.5</v>
      </c>
      <c r="N18" s="272">
        <v>1.5</v>
      </c>
      <c r="O18" s="272">
        <v>1.5</v>
      </c>
      <c r="P18" s="272">
        <v>1.5</v>
      </c>
      <c r="Q18" s="273"/>
      <c r="R18" s="272">
        <v>1.5</v>
      </c>
      <c r="S18" s="272">
        <v>1.5</v>
      </c>
      <c r="T18" s="272">
        <v>1.5</v>
      </c>
      <c r="U18" s="272">
        <v>1.5</v>
      </c>
      <c r="V18" s="272">
        <v>1.5</v>
      </c>
      <c r="W18" s="272">
        <v>1.5</v>
      </c>
      <c r="X18" s="272">
        <v>1.5</v>
      </c>
      <c r="Y18" s="272">
        <v>1.5</v>
      </c>
      <c r="Z18" s="274">
        <f t="shared" si="0"/>
        <v>20.120894909688012</v>
      </c>
      <c r="AB18" s="274">
        <f t="shared" si="1"/>
        <v>4.7619047619047616E-2</v>
      </c>
      <c r="AC18" s="274">
        <f t="shared" si="2"/>
        <v>0.125</v>
      </c>
      <c r="AD18" s="274">
        <f t="shared" si="3"/>
        <v>0.44827586206896552</v>
      </c>
      <c r="AE18" s="274">
        <f t="shared" si="4"/>
        <v>1.5</v>
      </c>
      <c r="AF18" s="274">
        <f t="shared" si="5"/>
        <v>1.5</v>
      </c>
      <c r="AG18" s="274">
        <f t="shared" si="6"/>
        <v>1.5</v>
      </c>
      <c r="AH18" s="274">
        <f t="shared" si="7"/>
        <v>1.5</v>
      </c>
      <c r="AI18" s="275">
        <f t="shared" si="8"/>
        <v>1.5</v>
      </c>
      <c r="AJ18" s="276">
        <f t="shared" si="9"/>
        <v>8.1208949096880136</v>
      </c>
    </row>
    <row r="19" spans="1:36" s="254" customFormat="1" ht="14.65" customHeight="1" x14ac:dyDescent="0.2">
      <c r="A19" s="269">
        <v>14</v>
      </c>
      <c r="B19" s="181" t="s">
        <v>137</v>
      </c>
      <c r="C19" s="184" t="s">
        <v>55</v>
      </c>
      <c r="D19" s="185" t="s">
        <v>56</v>
      </c>
      <c r="E19" s="184">
        <v>14069</v>
      </c>
      <c r="F19" s="106" t="s">
        <v>138</v>
      </c>
      <c r="G19" s="187" t="s">
        <v>139</v>
      </c>
      <c r="H19" s="271" t="s">
        <v>166</v>
      </c>
      <c r="I19" s="272">
        <f>VLOOKUP($B19,'[1]0905'!$B$6:$N$28, 13, FALSE)</f>
        <v>0.8571428571428571</v>
      </c>
      <c r="J19" s="272">
        <f>VLOOKUP($B19,'[1]1505'!$B$6:$N$50, 13, FALSE)</f>
        <v>0.6</v>
      </c>
      <c r="K19" s="272">
        <f>VLOOKUP($B19,'[1]2305'!$B$6:$N$50, 13, FALSE)</f>
        <v>0.58620689655172409</v>
      </c>
      <c r="L19" s="272">
        <f>VLOOKUP($B19,'[1]3005'!$B$6:$N$50, 13, FALSE)</f>
        <v>0.70833333333333337</v>
      </c>
      <c r="M19" s="272">
        <f>VLOOKUP($B19,'[1]0606'!$B$6:$N$49, 13, FALSE)</f>
        <v>1</v>
      </c>
      <c r="N19" s="272">
        <v>1.5</v>
      </c>
      <c r="O19" s="272">
        <v>1.5</v>
      </c>
      <c r="P19" s="272">
        <v>1.5</v>
      </c>
      <c r="Q19" s="273"/>
      <c r="R19" s="272">
        <v>1.5</v>
      </c>
      <c r="S19" s="272">
        <v>1.5</v>
      </c>
      <c r="T19" s="272">
        <v>1.5</v>
      </c>
      <c r="U19" s="272">
        <v>1.5</v>
      </c>
      <c r="V19" s="272">
        <v>1.5</v>
      </c>
      <c r="W19" s="272">
        <v>1.5</v>
      </c>
      <c r="X19" s="272">
        <v>1.5</v>
      </c>
      <c r="Y19" s="272">
        <v>1.5</v>
      </c>
      <c r="Z19" s="274">
        <f t="shared" si="0"/>
        <v>20.251683087027914</v>
      </c>
      <c r="AB19" s="274">
        <f t="shared" si="1"/>
        <v>0.58620689655172409</v>
      </c>
      <c r="AC19" s="274">
        <f t="shared" si="2"/>
        <v>0.6</v>
      </c>
      <c r="AD19" s="274">
        <f t="shared" si="3"/>
        <v>0.70833333333333337</v>
      </c>
      <c r="AE19" s="274">
        <f t="shared" si="4"/>
        <v>0.8571428571428571</v>
      </c>
      <c r="AF19" s="274">
        <f t="shared" si="5"/>
        <v>1</v>
      </c>
      <c r="AG19" s="274">
        <f t="shared" si="6"/>
        <v>1.5</v>
      </c>
      <c r="AH19" s="274">
        <f t="shared" si="7"/>
        <v>1.5</v>
      </c>
      <c r="AI19" s="275">
        <f t="shared" si="8"/>
        <v>1.5</v>
      </c>
      <c r="AJ19" s="276">
        <f t="shared" si="9"/>
        <v>8.2516830870279136</v>
      </c>
    </row>
    <row r="20" spans="1:36" s="254" customFormat="1" ht="14.65" customHeight="1" x14ac:dyDescent="0.2">
      <c r="A20" s="269">
        <v>15</v>
      </c>
      <c r="B20" s="181" t="s">
        <v>168</v>
      </c>
      <c r="C20" s="107" t="s">
        <v>60</v>
      </c>
      <c r="D20" s="108" t="s">
        <v>56</v>
      </c>
      <c r="E20" s="109">
        <v>11722</v>
      </c>
      <c r="F20" s="106" t="s">
        <v>169</v>
      </c>
      <c r="G20" s="187" t="s">
        <v>170</v>
      </c>
      <c r="H20" s="283" t="s">
        <v>167</v>
      </c>
      <c r="I20" s="272">
        <v>1.5</v>
      </c>
      <c r="J20" s="272">
        <f>VLOOKUP($B20,'[1]1505'!$B$6:$N$50, 13, FALSE)</f>
        <v>0.4</v>
      </c>
      <c r="K20" s="272">
        <f>VLOOKUP($B20,'[1]2305'!$B$6:$N$50, 13, FALSE)</f>
        <v>0.10344827586206896</v>
      </c>
      <c r="L20" s="272">
        <f>VLOOKUP($B20,'[1]3005'!$B$6:$N$50, 13, FALSE)</f>
        <v>0.25</v>
      </c>
      <c r="M20" s="272">
        <v>1.5</v>
      </c>
      <c r="N20" s="272">
        <v>1.5</v>
      </c>
      <c r="O20" s="272">
        <v>1.5</v>
      </c>
      <c r="P20" s="272">
        <v>1.5</v>
      </c>
      <c r="Q20" s="273"/>
      <c r="R20" s="272">
        <v>1.5</v>
      </c>
      <c r="S20" s="272">
        <v>1.5</v>
      </c>
      <c r="T20" s="272">
        <v>1.5</v>
      </c>
      <c r="U20" s="272">
        <v>1.5</v>
      </c>
      <c r="V20" s="272">
        <v>1.5</v>
      </c>
      <c r="W20" s="272">
        <v>1.5</v>
      </c>
      <c r="X20" s="272">
        <v>1.5</v>
      </c>
      <c r="Y20" s="272">
        <v>1.5</v>
      </c>
      <c r="Z20" s="274">
        <f t="shared" si="0"/>
        <v>20.25344827586207</v>
      </c>
      <c r="AB20" s="274">
        <f t="shared" si="1"/>
        <v>0.10344827586206896</v>
      </c>
      <c r="AC20" s="274">
        <f t="shared" si="2"/>
        <v>0.25</v>
      </c>
      <c r="AD20" s="274">
        <f t="shared" si="3"/>
        <v>0.4</v>
      </c>
      <c r="AE20" s="274">
        <f t="shared" si="4"/>
        <v>1.5</v>
      </c>
      <c r="AF20" s="274">
        <f t="shared" si="5"/>
        <v>1.5</v>
      </c>
      <c r="AG20" s="274">
        <f t="shared" si="6"/>
        <v>1.5</v>
      </c>
      <c r="AH20" s="274">
        <f t="shared" si="7"/>
        <v>1.5</v>
      </c>
      <c r="AI20" s="275">
        <f t="shared" si="8"/>
        <v>1.5</v>
      </c>
      <c r="AJ20" s="276">
        <f t="shared" si="9"/>
        <v>8.2534482758620697</v>
      </c>
    </row>
    <row r="21" spans="1:36" s="254" customFormat="1" ht="14.65" customHeight="1" x14ac:dyDescent="0.2">
      <c r="A21" s="269">
        <v>16</v>
      </c>
      <c r="B21" s="106" t="s">
        <v>87</v>
      </c>
      <c r="C21" s="107" t="s">
        <v>55</v>
      </c>
      <c r="D21" s="108" t="s">
        <v>56</v>
      </c>
      <c r="E21" s="109">
        <v>88</v>
      </c>
      <c r="F21" s="106" t="s">
        <v>88</v>
      </c>
      <c r="G21" s="187" t="s">
        <v>89</v>
      </c>
      <c r="H21" s="271" t="s">
        <v>167</v>
      </c>
      <c r="I21" s="281">
        <v>1.5</v>
      </c>
      <c r="J21" s="272">
        <f>VLOOKUP($B21,'[1]1505'!$B$6:$N$50, 13, FALSE)</f>
        <v>0.8</v>
      </c>
      <c r="K21" s="272">
        <f>VLOOKUP($B21,'[1]2305'!$B$6:$N$50, 13, FALSE)</f>
        <v>0.65517241379310343</v>
      </c>
      <c r="L21" s="272">
        <f>VLOOKUP($B21,'[1]3005'!$B$6:$N$50, 13, FALSE)</f>
        <v>0.45833333333333331</v>
      </c>
      <c r="M21" s="272">
        <f>VLOOKUP($B21,'[1]0606'!$B$6:$N$49, 13, FALSE)</f>
        <v>0.39285714285714285</v>
      </c>
      <c r="N21" s="272">
        <v>1.5</v>
      </c>
      <c r="O21" s="272">
        <v>1.5</v>
      </c>
      <c r="P21" s="272">
        <v>1.5</v>
      </c>
      <c r="Q21" s="273"/>
      <c r="R21" s="272">
        <v>1.5</v>
      </c>
      <c r="S21" s="272">
        <v>1.5</v>
      </c>
      <c r="T21" s="272">
        <v>1.5</v>
      </c>
      <c r="U21" s="272">
        <v>1.5</v>
      </c>
      <c r="V21" s="272">
        <v>1.5</v>
      </c>
      <c r="W21" s="272">
        <v>1.5</v>
      </c>
      <c r="X21" s="272">
        <v>1.5</v>
      </c>
      <c r="Y21" s="272">
        <v>1.5</v>
      </c>
      <c r="Z21" s="274">
        <f t="shared" si="0"/>
        <v>20.306362889983578</v>
      </c>
      <c r="AB21" s="274">
        <f t="shared" si="1"/>
        <v>0.39285714285714285</v>
      </c>
      <c r="AC21" s="274">
        <f t="shared" si="2"/>
        <v>0.45833333333333331</v>
      </c>
      <c r="AD21" s="274">
        <f t="shared" si="3"/>
        <v>0.65517241379310343</v>
      </c>
      <c r="AE21" s="274">
        <f t="shared" si="4"/>
        <v>0.8</v>
      </c>
      <c r="AF21" s="274">
        <f t="shared" si="5"/>
        <v>1.5</v>
      </c>
      <c r="AG21" s="274">
        <f t="shared" si="6"/>
        <v>1.5</v>
      </c>
      <c r="AH21" s="274">
        <f t="shared" si="7"/>
        <v>1.5</v>
      </c>
      <c r="AI21" s="275">
        <f t="shared" si="8"/>
        <v>1.5</v>
      </c>
      <c r="AJ21" s="276">
        <f t="shared" si="9"/>
        <v>8.3063628899835784</v>
      </c>
    </row>
    <row r="22" spans="1:36" s="254" customFormat="1" ht="14.65" customHeight="1" x14ac:dyDescent="0.2">
      <c r="A22" s="269">
        <v>17</v>
      </c>
      <c r="B22" s="216" t="s">
        <v>171</v>
      </c>
      <c r="C22" s="217" t="s">
        <v>55</v>
      </c>
      <c r="D22" s="218" t="s">
        <v>56</v>
      </c>
      <c r="E22" s="219">
        <v>9775</v>
      </c>
      <c r="F22" s="216" t="s">
        <v>172</v>
      </c>
      <c r="G22" s="284" t="s">
        <v>173</v>
      </c>
      <c r="H22" s="271" t="s">
        <v>166</v>
      </c>
      <c r="I22" s="272">
        <f>VLOOKUP($B22,'[1]0905'!$B$6:$N$28, 13, FALSE)</f>
        <v>0.66666666666666663</v>
      </c>
      <c r="J22" s="272">
        <f>VLOOKUP($B22,'[1]1505'!$B$6:$N$50, 13, FALSE)</f>
        <v>0.5</v>
      </c>
      <c r="K22" s="272">
        <f>VLOOKUP($B22,'[1]2305'!$B$6:$N$50, 13, FALSE)</f>
        <v>0.55172413793103448</v>
      </c>
      <c r="L22" s="272">
        <f>VLOOKUP($B22,'[1]3005'!$B$6:$N$50, 13, FALSE)</f>
        <v>0.91666666666666663</v>
      </c>
      <c r="M22" s="272">
        <v>1.5</v>
      </c>
      <c r="N22" s="272">
        <v>1.5</v>
      </c>
      <c r="O22" s="272">
        <v>1.5</v>
      </c>
      <c r="P22" s="272">
        <v>1.5</v>
      </c>
      <c r="Q22" s="273"/>
      <c r="R22" s="272">
        <v>1.5</v>
      </c>
      <c r="S22" s="272">
        <v>1.5</v>
      </c>
      <c r="T22" s="272">
        <v>1.5</v>
      </c>
      <c r="U22" s="272">
        <v>1.5</v>
      </c>
      <c r="V22" s="272">
        <v>1.5</v>
      </c>
      <c r="W22" s="272">
        <v>1.5</v>
      </c>
      <c r="X22" s="272">
        <v>1.5</v>
      </c>
      <c r="Y22" s="272">
        <v>1.5</v>
      </c>
      <c r="Z22" s="274">
        <f t="shared" si="0"/>
        <v>20.635057471264368</v>
      </c>
      <c r="AB22" s="274">
        <f t="shared" si="1"/>
        <v>0.5</v>
      </c>
      <c r="AC22" s="274">
        <f t="shared" si="2"/>
        <v>0.55172413793103448</v>
      </c>
      <c r="AD22" s="274">
        <f t="shared" si="3"/>
        <v>0.66666666666666663</v>
      </c>
      <c r="AE22" s="274">
        <f t="shared" si="4"/>
        <v>0.91666666666666663</v>
      </c>
      <c r="AF22" s="274">
        <f t="shared" si="5"/>
        <v>1.5</v>
      </c>
      <c r="AG22" s="274">
        <f t="shared" si="6"/>
        <v>1.5</v>
      </c>
      <c r="AH22" s="274">
        <f t="shared" si="7"/>
        <v>1.5</v>
      </c>
      <c r="AI22" s="275">
        <f t="shared" si="8"/>
        <v>1.5</v>
      </c>
      <c r="AJ22" s="276">
        <f t="shared" si="9"/>
        <v>8.6350574712643677</v>
      </c>
    </row>
    <row r="23" spans="1:36" s="254" customFormat="1" ht="14.65" customHeight="1" x14ac:dyDescent="0.2">
      <c r="A23" s="269">
        <v>18</v>
      </c>
      <c r="B23" s="106" t="s">
        <v>116</v>
      </c>
      <c r="C23" s="107" t="s">
        <v>55</v>
      </c>
      <c r="D23" s="108" t="s">
        <v>56</v>
      </c>
      <c r="E23" s="109">
        <v>11541</v>
      </c>
      <c r="F23" s="106" t="s">
        <v>117</v>
      </c>
      <c r="G23" s="187" t="s">
        <v>118</v>
      </c>
      <c r="H23" s="271" t="s">
        <v>167</v>
      </c>
      <c r="I23" s="272">
        <f>VLOOKUP($B23,'[1]0905'!$B$6:$N$28, 13, FALSE)</f>
        <v>0.61904761904761907</v>
      </c>
      <c r="J23" s="272">
        <v>1.5</v>
      </c>
      <c r="K23" s="272">
        <f>VLOOKUP($B23,'[1]2305'!$B$6:$N$50, 13, FALSE)</f>
        <v>0.82758620689655171</v>
      </c>
      <c r="L23" s="272">
        <f>VLOOKUP($B23,'[1]3005'!$B$6:$N$50, 13, FALSE)</f>
        <v>0.58333333333333337</v>
      </c>
      <c r="M23" s="272">
        <f>VLOOKUP($B23,'[1]0606'!$B$6:$N$49, 13, FALSE)</f>
        <v>0.7142857142857143</v>
      </c>
      <c r="N23" s="272">
        <v>1.5</v>
      </c>
      <c r="O23" s="272">
        <v>1.5</v>
      </c>
      <c r="P23" s="272">
        <v>1.5</v>
      </c>
      <c r="Q23" s="273"/>
      <c r="R23" s="272">
        <v>1.5</v>
      </c>
      <c r="S23" s="272">
        <v>1.5</v>
      </c>
      <c r="T23" s="272">
        <v>1.5</v>
      </c>
      <c r="U23" s="272">
        <v>1.5</v>
      </c>
      <c r="V23" s="272">
        <v>1.5</v>
      </c>
      <c r="W23" s="272">
        <v>1.5</v>
      </c>
      <c r="X23" s="272">
        <v>1.5</v>
      </c>
      <c r="Y23" s="272">
        <v>1.5</v>
      </c>
      <c r="Z23" s="274">
        <f t="shared" si="0"/>
        <v>20.744252873563219</v>
      </c>
      <c r="AB23" s="274">
        <f t="shared" si="1"/>
        <v>0.58333333333333337</v>
      </c>
      <c r="AC23" s="274">
        <f t="shared" si="2"/>
        <v>0.61904761904761907</v>
      </c>
      <c r="AD23" s="274">
        <f t="shared" si="3"/>
        <v>0.7142857142857143</v>
      </c>
      <c r="AE23" s="274">
        <f t="shared" si="4"/>
        <v>0.82758620689655171</v>
      </c>
      <c r="AF23" s="274">
        <f t="shared" si="5"/>
        <v>1.5</v>
      </c>
      <c r="AG23" s="274">
        <f t="shared" si="6"/>
        <v>1.5</v>
      </c>
      <c r="AH23" s="274">
        <f t="shared" si="7"/>
        <v>1.5</v>
      </c>
      <c r="AI23" s="275">
        <f t="shared" si="8"/>
        <v>1.5</v>
      </c>
      <c r="AJ23" s="276">
        <f t="shared" si="9"/>
        <v>8.7442528735632195</v>
      </c>
    </row>
    <row r="24" spans="1:36" s="254" customFormat="1" ht="14.65" customHeight="1" x14ac:dyDescent="0.2">
      <c r="A24" s="269">
        <v>19</v>
      </c>
      <c r="B24" s="181" t="s">
        <v>80</v>
      </c>
      <c r="C24" s="184" t="s">
        <v>60</v>
      </c>
      <c r="D24" s="185" t="s">
        <v>56</v>
      </c>
      <c r="E24" s="184">
        <v>9727</v>
      </c>
      <c r="F24" s="186" t="s">
        <v>81</v>
      </c>
      <c r="G24" s="187" t="s">
        <v>82</v>
      </c>
      <c r="H24" s="271" t="s">
        <v>166</v>
      </c>
      <c r="I24" s="272">
        <f>VLOOKUP($B24,'[1]0905'!$B$6:$N$28, 13, FALSE)</f>
        <v>0.42857142857142855</v>
      </c>
      <c r="J24" s="272">
        <v>1.5</v>
      </c>
      <c r="K24" s="272">
        <v>1.5</v>
      </c>
      <c r="L24" s="272">
        <f>VLOOKUP($B24,'[1]3005'!$B$6:$N$50, 13, FALSE)</f>
        <v>0.54166666666666663</v>
      </c>
      <c r="M24" s="272">
        <f>VLOOKUP($B24,'[1]0606'!$B$6:$N$49, 13, FALSE)</f>
        <v>0.32142857142857145</v>
      </c>
      <c r="N24" s="272">
        <v>1.5</v>
      </c>
      <c r="O24" s="272">
        <v>1.5</v>
      </c>
      <c r="P24" s="272">
        <v>1.5</v>
      </c>
      <c r="Q24" s="273"/>
      <c r="R24" s="272">
        <v>1.5</v>
      </c>
      <c r="S24" s="272">
        <v>1.5</v>
      </c>
      <c r="T24" s="272">
        <v>1.5</v>
      </c>
      <c r="U24" s="272">
        <v>1.5</v>
      </c>
      <c r="V24" s="272">
        <v>1.5</v>
      </c>
      <c r="W24" s="272">
        <v>1.5</v>
      </c>
      <c r="X24" s="272">
        <v>1.5</v>
      </c>
      <c r="Y24" s="272">
        <v>1.5</v>
      </c>
      <c r="Z24" s="274">
        <f t="shared" si="0"/>
        <v>20.791666666666668</v>
      </c>
      <c r="AB24" s="274">
        <f t="shared" si="1"/>
        <v>0.32142857142857145</v>
      </c>
      <c r="AC24" s="274">
        <f t="shared" si="2"/>
        <v>0.42857142857142855</v>
      </c>
      <c r="AD24" s="274">
        <f t="shared" si="3"/>
        <v>0.54166666666666663</v>
      </c>
      <c r="AE24" s="274">
        <f t="shared" si="4"/>
        <v>1.5</v>
      </c>
      <c r="AF24" s="274">
        <f t="shared" si="5"/>
        <v>1.5</v>
      </c>
      <c r="AG24" s="274">
        <f t="shared" si="6"/>
        <v>1.5</v>
      </c>
      <c r="AH24" s="274">
        <f t="shared" si="7"/>
        <v>1.5</v>
      </c>
      <c r="AI24" s="275">
        <f t="shared" si="8"/>
        <v>1.5</v>
      </c>
      <c r="AJ24" s="276">
        <f t="shared" si="9"/>
        <v>8.7916666666666661</v>
      </c>
    </row>
    <row r="25" spans="1:36" ht="14.65" customHeight="1" x14ac:dyDescent="0.25">
      <c r="A25" s="269">
        <v>20</v>
      </c>
      <c r="B25" s="106" t="s">
        <v>94</v>
      </c>
      <c r="C25" s="107" t="s">
        <v>60</v>
      </c>
      <c r="D25" s="108" t="s">
        <v>56</v>
      </c>
      <c r="E25" s="109">
        <v>16220</v>
      </c>
      <c r="F25" s="106" t="s">
        <v>95</v>
      </c>
      <c r="G25" s="187" t="s">
        <v>96</v>
      </c>
      <c r="H25" s="283" t="s">
        <v>167</v>
      </c>
      <c r="I25" s="272">
        <v>1.5</v>
      </c>
      <c r="J25" s="272">
        <v>1.5</v>
      </c>
      <c r="K25" s="272">
        <f>VLOOKUP($B25,'[1]2305'!$B$6:$N$50, 13, FALSE)</f>
        <v>0.41379310344827586</v>
      </c>
      <c r="L25" s="272">
        <f>VLOOKUP($B25,'[1]3005'!$B$6:$N$50, 13, FALSE)</f>
        <v>0.41666666666666669</v>
      </c>
      <c r="M25" s="272">
        <f>VLOOKUP($B25,'[1]0606'!$B$6:$N$49, 13, FALSE)</f>
        <v>0.4642857142857143</v>
      </c>
      <c r="N25" s="272">
        <v>1.5</v>
      </c>
      <c r="O25" s="272">
        <v>1.5</v>
      </c>
      <c r="P25" s="272">
        <v>1.5</v>
      </c>
      <c r="Q25" s="273"/>
      <c r="R25" s="272">
        <v>1.5</v>
      </c>
      <c r="S25" s="272">
        <v>1.5</v>
      </c>
      <c r="T25" s="272">
        <v>1.5</v>
      </c>
      <c r="U25" s="272">
        <v>1.5</v>
      </c>
      <c r="V25" s="272">
        <v>1.5</v>
      </c>
      <c r="W25" s="272">
        <v>1.5</v>
      </c>
      <c r="X25" s="272">
        <v>1.5</v>
      </c>
      <c r="Y25" s="272">
        <v>1.5</v>
      </c>
      <c r="Z25" s="274">
        <f t="shared" si="0"/>
        <v>20.794745484400657</v>
      </c>
      <c r="AA25" s="254"/>
      <c r="AB25" s="274">
        <f t="shared" si="1"/>
        <v>0.41379310344827586</v>
      </c>
      <c r="AC25" s="274">
        <f t="shared" si="2"/>
        <v>0.41666666666666669</v>
      </c>
      <c r="AD25" s="274">
        <f t="shared" si="3"/>
        <v>0.4642857142857143</v>
      </c>
      <c r="AE25" s="274">
        <f t="shared" si="4"/>
        <v>1.5</v>
      </c>
      <c r="AF25" s="274">
        <f t="shared" si="5"/>
        <v>1.5</v>
      </c>
      <c r="AG25" s="274">
        <f t="shared" si="6"/>
        <v>1.5</v>
      </c>
      <c r="AH25" s="274">
        <f t="shared" si="7"/>
        <v>1.5</v>
      </c>
      <c r="AI25" s="275">
        <f t="shared" si="8"/>
        <v>1.5</v>
      </c>
      <c r="AJ25" s="276">
        <f t="shared" si="9"/>
        <v>8.7947454844006572</v>
      </c>
    </row>
    <row r="26" spans="1:36" ht="14.65" customHeight="1" x14ac:dyDescent="0.25">
      <c r="A26" s="269">
        <v>21</v>
      </c>
      <c r="B26" s="106" t="s">
        <v>110</v>
      </c>
      <c r="C26" s="107" t="s">
        <v>60</v>
      </c>
      <c r="D26" s="108" t="s">
        <v>56</v>
      </c>
      <c r="E26" s="109">
        <v>13724</v>
      </c>
      <c r="F26" s="181" t="s">
        <v>111</v>
      </c>
      <c r="G26" s="206" t="s">
        <v>112</v>
      </c>
      <c r="H26" s="271" t="s">
        <v>166</v>
      </c>
      <c r="I26" s="272">
        <f>VLOOKUP($B26,'[1]0905'!$B$6:$N$28, 13, FALSE)</f>
        <v>0.76190476190476186</v>
      </c>
      <c r="J26" s="272">
        <v>1.5</v>
      </c>
      <c r="K26" s="272">
        <f>VLOOKUP($B26,'[1]2305'!$B$6:$N$50, 13, FALSE)</f>
        <v>0.86206896551724133</v>
      </c>
      <c r="L26" s="272">
        <f>VLOOKUP($B26,'[1]3005'!$B$6:$N$50, 13, FALSE)</f>
        <v>0.83333333333333337</v>
      </c>
      <c r="M26" s="272">
        <f>VLOOKUP($B26,'[1]0606'!$B$6:$N$49, 13, FALSE)</f>
        <v>0.6428571428571429</v>
      </c>
      <c r="N26" s="272">
        <v>1.5</v>
      </c>
      <c r="O26" s="272">
        <v>1.5</v>
      </c>
      <c r="P26" s="272">
        <v>1.5</v>
      </c>
      <c r="Q26" s="273"/>
      <c r="R26" s="272">
        <v>1.5</v>
      </c>
      <c r="S26" s="272">
        <v>1.5</v>
      </c>
      <c r="T26" s="272">
        <v>1.5</v>
      </c>
      <c r="U26" s="272">
        <v>1.5</v>
      </c>
      <c r="V26" s="272">
        <v>1.5</v>
      </c>
      <c r="W26" s="272">
        <v>1.5</v>
      </c>
      <c r="X26" s="272">
        <v>1.5</v>
      </c>
      <c r="Y26" s="272">
        <v>1.5</v>
      </c>
      <c r="Z26" s="274">
        <f t="shared" si="0"/>
        <v>21.100164203612479</v>
      </c>
      <c r="AA26" s="254"/>
      <c r="AB26" s="274">
        <f t="shared" si="1"/>
        <v>0.6428571428571429</v>
      </c>
      <c r="AC26" s="274">
        <f t="shared" si="2"/>
        <v>0.76190476190476186</v>
      </c>
      <c r="AD26" s="274">
        <f t="shared" si="3"/>
        <v>0.83333333333333337</v>
      </c>
      <c r="AE26" s="274">
        <f t="shared" si="4"/>
        <v>0.86206896551724133</v>
      </c>
      <c r="AF26" s="274">
        <f t="shared" si="5"/>
        <v>1.5</v>
      </c>
      <c r="AG26" s="274">
        <f t="shared" si="6"/>
        <v>1.5</v>
      </c>
      <c r="AH26" s="274">
        <f t="shared" si="7"/>
        <v>1.5</v>
      </c>
      <c r="AI26" s="275">
        <f t="shared" si="8"/>
        <v>1.5</v>
      </c>
      <c r="AJ26" s="276">
        <f t="shared" si="9"/>
        <v>9.1001642036124792</v>
      </c>
    </row>
    <row r="27" spans="1:36" ht="14.65" customHeight="1" x14ac:dyDescent="0.25">
      <c r="A27" s="269">
        <v>22</v>
      </c>
      <c r="B27" s="181" t="s">
        <v>107</v>
      </c>
      <c r="C27" s="184" t="s">
        <v>60</v>
      </c>
      <c r="D27" s="185" t="s">
        <v>56</v>
      </c>
      <c r="E27" s="184">
        <v>10324</v>
      </c>
      <c r="F27" s="186" t="s">
        <v>108</v>
      </c>
      <c r="G27" s="187" t="s">
        <v>109</v>
      </c>
      <c r="H27" s="271" t="s">
        <v>166</v>
      </c>
      <c r="I27" s="272">
        <v>1.5</v>
      </c>
      <c r="J27" s="272">
        <v>1.5</v>
      </c>
      <c r="K27" s="272">
        <f>VLOOKUP($B27,'[1]2305'!$B$6:$N$50, 13, FALSE)</f>
        <v>0.37931034482758619</v>
      </c>
      <c r="L27" s="272">
        <f>VLOOKUP($B27,'[1]3005'!$B$6:$N$50, 13, FALSE)</f>
        <v>0.66666666666666663</v>
      </c>
      <c r="M27" s="272">
        <f>VLOOKUP($B27,'[1]0606'!$B$6:$N$49, 13, FALSE)</f>
        <v>0.6071428571428571</v>
      </c>
      <c r="N27" s="272">
        <v>1.5</v>
      </c>
      <c r="O27" s="272">
        <v>1.5</v>
      </c>
      <c r="P27" s="272">
        <v>1.5</v>
      </c>
      <c r="Q27" s="273"/>
      <c r="R27" s="272">
        <v>1.5</v>
      </c>
      <c r="S27" s="272">
        <v>1.5</v>
      </c>
      <c r="T27" s="272">
        <v>1.5</v>
      </c>
      <c r="U27" s="272">
        <v>1.5</v>
      </c>
      <c r="V27" s="272">
        <v>1.5</v>
      </c>
      <c r="W27" s="272">
        <v>1.5</v>
      </c>
      <c r="X27" s="272">
        <v>1.5</v>
      </c>
      <c r="Y27" s="272">
        <v>1.5</v>
      </c>
      <c r="Z27" s="274">
        <f t="shared" si="0"/>
        <v>21.153119868637109</v>
      </c>
      <c r="AA27" s="254"/>
      <c r="AB27" s="274">
        <f t="shared" si="1"/>
        <v>0.37931034482758619</v>
      </c>
      <c r="AC27" s="274">
        <f t="shared" si="2"/>
        <v>0.6071428571428571</v>
      </c>
      <c r="AD27" s="274">
        <f t="shared" si="3"/>
        <v>0.66666666666666663</v>
      </c>
      <c r="AE27" s="274">
        <f t="shared" si="4"/>
        <v>1.5</v>
      </c>
      <c r="AF27" s="274">
        <f t="shared" si="5"/>
        <v>1.5</v>
      </c>
      <c r="AG27" s="274">
        <f t="shared" si="6"/>
        <v>1.5</v>
      </c>
      <c r="AH27" s="274">
        <f t="shared" si="7"/>
        <v>1.5</v>
      </c>
      <c r="AI27" s="275">
        <f t="shared" si="8"/>
        <v>1.5</v>
      </c>
      <c r="AJ27" s="276">
        <f t="shared" si="9"/>
        <v>9.1531198686371091</v>
      </c>
    </row>
    <row r="28" spans="1:36" ht="14.65" customHeight="1" x14ac:dyDescent="0.25">
      <c r="A28" s="269">
        <v>23</v>
      </c>
      <c r="B28" s="198" t="s">
        <v>90</v>
      </c>
      <c r="C28" s="107" t="s">
        <v>55</v>
      </c>
      <c r="D28" s="108" t="s">
        <v>56</v>
      </c>
      <c r="E28" s="109" t="s">
        <v>91</v>
      </c>
      <c r="F28" s="106" t="s">
        <v>92</v>
      </c>
      <c r="G28" s="187" t="s">
        <v>93</v>
      </c>
      <c r="H28" s="271" t="s">
        <v>167</v>
      </c>
      <c r="I28" s="272">
        <f>VLOOKUP($B28,'[1]0905'!$B$6:$N$28, 13, FALSE)</f>
        <v>0.5714285714285714</v>
      </c>
      <c r="J28" s="272">
        <v>1.5</v>
      </c>
      <c r="K28" s="272">
        <f>VLOOKUP($B28,'[1]2305'!$B$6:$N$50, 13, FALSE)</f>
        <v>0.75862068965517238</v>
      </c>
      <c r="L28" s="272">
        <v>1.5</v>
      </c>
      <c r="M28" s="272">
        <f>VLOOKUP($B28,'[1]0606'!$B$6:$N$49, 13, FALSE)</f>
        <v>0.42857142857142855</v>
      </c>
      <c r="N28" s="272">
        <v>1.5</v>
      </c>
      <c r="O28" s="272">
        <v>1.5</v>
      </c>
      <c r="P28" s="272">
        <v>1.5</v>
      </c>
      <c r="Q28" s="273"/>
      <c r="R28" s="272">
        <v>1.5</v>
      </c>
      <c r="S28" s="272">
        <v>1.5</v>
      </c>
      <c r="T28" s="272">
        <v>1.5</v>
      </c>
      <c r="U28" s="272">
        <v>1.5</v>
      </c>
      <c r="V28" s="272">
        <v>1.5</v>
      </c>
      <c r="W28" s="272">
        <v>1.5</v>
      </c>
      <c r="X28" s="272">
        <v>1.5</v>
      </c>
      <c r="Y28" s="272">
        <v>1.5</v>
      </c>
      <c r="Z28" s="274">
        <f t="shared" si="0"/>
        <v>21.258620689655174</v>
      </c>
      <c r="AA28" s="254"/>
      <c r="AB28" s="274">
        <f t="shared" si="1"/>
        <v>0.42857142857142855</v>
      </c>
      <c r="AC28" s="274">
        <f t="shared" si="2"/>
        <v>0.5714285714285714</v>
      </c>
      <c r="AD28" s="274">
        <f t="shared" si="3"/>
        <v>0.75862068965517238</v>
      </c>
      <c r="AE28" s="274">
        <f t="shared" si="4"/>
        <v>1.5</v>
      </c>
      <c r="AF28" s="274">
        <f t="shared" si="5"/>
        <v>1.5</v>
      </c>
      <c r="AG28" s="274">
        <f t="shared" si="6"/>
        <v>1.5</v>
      </c>
      <c r="AH28" s="274">
        <f t="shared" si="7"/>
        <v>1.5</v>
      </c>
      <c r="AI28" s="275">
        <f t="shared" si="8"/>
        <v>1.5</v>
      </c>
      <c r="AJ28" s="276">
        <f t="shared" si="9"/>
        <v>9.2586206896551726</v>
      </c>
    </row>
    <row r="29" spans="1:36" s="254" customFormat="1" ht="13.35" customHeight="1" x14ac:dyDescent="0.2">
      <c r="A29" s="269">
        <v>24</v>
      </c>
      <c r="B29" s="216" t="s">
        <v>134</v>
      </c>
      <c r="C29" s="217" t="s">
        <v>60</v>
      </c>
      <c r="D29" s="218" t="s">
        <v>56</v>
      </c>
      <c r="E29" s="219">
        <v>3951</v>
      </c>
      <c r="F29" s="216" t="s">
        <v>135</v>
      </c>
      <c r="G29" s="284" t="s">
        <v>136</v>
      </c>
      <c r="H29" s="271" t="s">
        <v>166</v>
      </c>
      <c r="I29" s="272">
        <f>VLOOKUP($B29,'[1]0905'!$B$6:$N$28, 13, FALSE)</f>
        <v>0.7142857142857143</v>
      </c>
      <c r="J29" s="272">
        <v>1.5</v>
      </c>
      <c r="K29" s="272">
        <f>VLOOKUP($B29,'[1]2305'!$B$6:$N$50, 13, FALSE)</f>
        <v>0.7931034482758621</v>
      </c>
      <c r="L29" s="272">
        <f>VLOOKUP($B29,'[1]3005'!$B$6:$N$50, 13, FALSE)</f>
        <v>0.79166666666666663</v>
      </c>
      <c r="M29" s="272">
        <f>VLOOKUP($B29,'[1]0606'!$B$6:$N$49, 13, FALSE)</f>
        <v>1</v>
      </c>
      <c r="N29" s="272">
        <v>1.5</v>
      </c>
      <c r="O29" s="272">
        <v>1.5</v>
      </c>
      <c r="P29" s="272">
        <v>1.5</v>
      </c>
      <c r="Q29" s="273"/>
      <c r="R29" s="272">
        <v>1.5</v>
      </c>
      <c r="S29" s="272">
        <v>1.5</v>
      </c>
      <c r="T29" s="272">
        <v>1.5</v>
      </c>
      <c r="U29" s="272">
        <v>1.5</v>
      </c>
      <c r="V29" s="272">
        <v>1.5</v>
      </c>
      <c r="W29" s="272">
        <v>1.5</v>
      </c>
      <c r="X29" s="272">
        <v>1.5</v>
      </c>
      <c r="Y29" s="272">
        <v>1.5</v>
      </c>
      <c r="Z29" s="274">
        <f t="shared" si="0"/>
        <v>21.299055829228244</v>
      </c>
      <c r="AB29" s="274">
        <f t="shared" si="1"/>
        <v>0.7142857142857143</v>
      </c>
      <c r="AC29" s="274">
        <f t="shared" si="2"/>
        <v>0.79166666666666663</v>
      </c>
      <c r="AD29" s="274">
        <f t="shared" si="3"/>
        <v>0.7931034482758621</v>
      </c>
      <c r="AE29" s="274">
        <f t="shared" si="4"/>
        <v>1</v>
      </c>
      <c r="AF29" s="274">
        <f t="shared" si="5"/>
        <v>1.5</v>
      </c>
      <c r="AG29" s="274">
        <f t="shared" si="6"/>
        <v>1.5</v>
      </c>
      <c r="AH29" s="274">
        <f t="shared" si="7"/>
        <v>1.5</v>
      </c>
      <c r="AI29" s="275">
        <f t="shared" si="8"/>
        <v>1.5</v>
      </c>
      <c r="AJ29" s="276">
        <f t="shared" si="9"/>
        <v>9.2990558292282426</v>
      </c>
    </row>
    <row r="30" spans="1:36" s="254" customFormat="1" ht="13.35" customHeight="1" x14ac:dyDescent="0.2">
      <c r="A30" s="269">
        <v>25</v>
      </c>
      <c r="B30" s="205" t="s">
        <v>113</v>
      </c>
      <c r="C30" s="184" t="s">
        <v>55</v>
      </c>
      <c r="D30" s="185" t="s">
        <v>56</v>
      </c>
      <c r="E30" s="184">
        <v>3567</v>
      </c>
      <c r="F30" s="186" t="s">
        <v>114</v>
      </c>
      <c r="G30" s="187" t="s">
        <v>115</v>
      </c>
      <c r="H30" s="271" t="s">
        <v>166</v>
      </c>
      <c r="I30" s="272">
        <v>1.5</v>
      </c>
      <c r="J30" s="272">
        <f>VLOOKUP($B30,'[1]1505'!$B$6:$N$50, 13, FALSE)</f>
        <v>0.95</v>
      </c>
      <c r="K30" s="272">
        <f>VLOOKUP($B30,'[1]2305'!$B$6:$N$50, 13, FALSE)</f>
        <v>0.93103448275862066</v>
      </c>
      <c r="L30" s="272">
        <f>VLOOKUP($B30,'[1]3005'!$B$6:$N$50, 13, FALSE)</f>
        <v>1</v>
      </c>
      <c r="M30" s="272">
        <f>VLOOKUP($B30,'[1]0606'!$B$6:$N$49, 13, FALSE)</f>
        <v>0.6785714285714286</v>
      </c>
      <c r="N30" s="272">
        <v>1.5</v>
      </c>
      <c r="O30" s="272">
        <v>1.5</v>
      </c>
      <c r="P30" s="272">
        <v>1.5</v>
      </c>
      <c r="Q30" s="273"/>
      <c r="R30" s="272">
        <v>1.5</v>
      </c>
      <c r="S30" s="272">
        <v>1.5</v>
      </c>
      <c r="T30" s="272">
        <v>1.5</v>
      </c>
      <c r="U30" s="272">
        <v>1.5</v>
      </c>
      <c r="V30" s="272">
        <v>1.5</v>
      </c>
      <c r="W30" s="272">
        <v>1.5</v>
      </c>
      <c r="X30" s="272">
        <v>1.5</v>
      </c>
      <c r="Y30" s="272">
        <v>1.5</v>
      </c>
      <c r="Z30" s="274">
        <f t="shared" si="0"/>
        <v>21.559605911330049</v>
      </c>
      <c r="AB30" s="274">
        <f t="shared" si="1"/>
        <v>0.6785714285714286</v>
      </c>
      <c r="AC30" s="274">
        <f t="shared" si="2"/>
        <v>0.93103448275862066</v>
      </c>
      <c r="AD30" s="274">
        <f t="shared" si="3"/>
        <v>0.95</v>
      </c>
      <c r="AE30" s="274">
        <f t="shared" si="4"/>
        <v>1</v>
      </c>
      <c r="AF30" s="274">
        <f t="shared" si="5"/>
        <v>1.5</v>
      </c>
      <c r="AG30" s="274">
        <f t="shared" si="6"/>
        <v>1.5</v>
      </c>
      <c r="AH30" s="274">
        <f t="shared" si="7"/>
        <v>1.5</v>
      </c>
      <c r="AI30" s="275">
        <f t="shared" si="8"/>
        <v>1.5</v>
      </c>
      <c r="AJ30" s="276">
        <f t="shared" si="9"/>
        <v>9.5596059113300491</v>
      </c>
    </row>
    <row r="31" spans="1:36" s="254" customFormat="1" ht="13.35" customHeight="1" x14ac:dyDescent="0.2">
      <c r="A31" s="269">
        <v>26</v>
      </c>
      <c r="B31" s="106" t="s">
        <v>97</v>
      </c>
      <c r="C31" s="107" t="s">
        <v>98</v>
      </c>
      <c r="D31" s="108" t="s">
        <v>56</v>
      </c>
      <c r="E31" s="109">
        <v>15179</v>
      </c>
      <c r="F31" s="106" t="s">
        <v>99</v>
      </c>
      <c r="G31" s="110" t="s">
        <v>100</v>
      </c>
      <c r="H31" s="271" t="s">
        <v>167</v>
      </c>
      <c r="I31" s="272">
        <v>1.5</v>
      </c>
      <c r="J31" s="272">
        <f>VLOOKUP($B31,'[1]1505'!$B$6:$N$50, 13, FALSE)</f>
        <v>0.2</v>
      </c>
      <c r="K31" s="272">
        <v>1.5</v>
      </c>
      <c r="L31" s="272">
        <v>1.5</v>
      </c>
      <c r="M31" s="272">
        <f>VLOOKUP($B31,'[1]0606'!$B$6:$N$49, 13, FALSE)</f>
        <v>0.5</v>
      </c>
      <c r="N31" s="272">
        <v>1.5</v>
      </c>
      <c r="O31" s="272">
        <v>1.5</v>
      </c>
      <c r="P31" s="272">
        <v>1.5</v>
      </c>
      <c r="Q31" s="273"/>
      <c r="R31" s="272">
        <v>1.5</v>
      </c>
      <c r="S31" s="272">
        <v>1.5</v>
      </c>
      <c r="T31" s="272">
        <v>1.5</v>
      </c>
      <c r="U31" s="272">
        <v>1.5</v>
      </c>
      <c r="V31" s="272">
        <v>1.5</v>
      </c>
      <c r="W31" s="272">
        <v>1.5</v>
      </c>
      <c r="X31" s="272">
        <v>1.5</v>
      </c>
      <c r="Y31" s="272">
        <v>1.5</v>
      </c>
      <c r="Z31" s="274">
        <f t="shared" si="0"/>
        <v>21.7</v>
      </c>
      <c r="AB31" s="274">
        <f t="shared" si="1"/>
        <v>0.2</v>
      </c>
      <c r="AC31" s="274">
        <f t="shared" si="2"/>
        <v>0.5</v>
      </c>
      <c r="AD31" s="274">
        <f t="shared" si="3"/>
        <v>1.5</v>
      </c>
      <c r="AE31" s="274">
        <f t="shared" si="4"/>
        <v>1.5</v>
      </c>
      <c r="AF31" s="274">
        <f t="shared" si="5"/>
        <v>1.5</v>
      </c>
      <c r="AG31" s="274">
        <f t="shared" si="6"/>
        <v>1.5</v>
      </c>
      <c r="AH31" s="274">
        <f t="shared" si="7"/>
        <v>1.5</v>
      </c>
      <c r="AI31" s="275">
        <f t="shared" si="8"/>
        <v>1.5</v>
      </c>
      <c r="AJ31" s="276">
        <f t="shared" si="9"/>
        <v>9.6999999999999993</v>
      </c>
    </row>
    <row r="32" spans="1:36" s="254" customFormat="1" ht="13.35" customHeight="1" x14ac:dyDescent="0.2">
      <c r="A32" s="269">
        <v>27</v>
      </c>
      <c r="B32" s="85" t="s">
        <v>104</v>
      </c>
      <c r="C32" s="119" t="s">
        <v>84</v>
      </c>
      <c r="D32" s="83" t="s">
        <v>56</v>
      </c>
      <c r="E32" s="84">
        <v>174</v>
      </c>
      <c r="F32" s="85" t="s">
        <v>105</v>
      </c>
      <c r="G32" s="86" t="s">
        <v>106</v>
      </c>
      <c r="H32" s="283" t="s">
        <v>167</v>
      </c>
      <c r="I32" s="272">
        <v>1.5</v>
      </c>
      <c r="J32" s="272">
        <v>1.5</v>
      </c>
      <c r="K32" s="272">
        <f>VLOOKUP($B32,'[1]2305'!$B$6:$N$50, 13, FALSE)</f>
        <v>0.17241379310344829</v>
      </c>
      <c r="L32" s="272">
        <v>1.5</v>
      </c>
      <c r="M32" s="272">
        <f>VLOOKUP($B32,'[1]0606'!$B$6:$N$49, 13, FALSE)</f>
        <v>0.5714285714285714</v>
      </c>
      <c r="N32" s="272">
        <v>1.5</v>
      </c>
      <c r="O32" s="272">
        <v>1.5</v>
      </c>
      <c r="P32" s="272">
        <v>1.5</v>
      </c>
      <c r="Q32" s="273"/>
      <c r="R32" s="272">
        <v>1.5</v>
      </c>
      <c r="S32" s="272">
        <v>1.5</v>
      </c>
      <c r="T32" s="272">
        <v>1.5</v>
      </c>
      <c r="U32" s="272">
        <v>1.5</v>
      </c>
      <c r="V32" s="272">
        <v>1.5</v>
      </c>
      <c r="W32" s="272">
        <v>1.5</v>
      </c>
      <c r="X32" s="272">
        <v>1.5</v>
      </c>
      <c r="Y32" s="272">
        <v>1.5</v>
      </c>
      <c r="Z32" s="274">
        <f t="shared" si="0"/>
        <v>21.743842364532021</v>
      </c>
      <c r="AB32" s="274">
        <f t="shared" si="1"/>
        <v>0.17241379310344829</v>
      </c>
      <c r="AC32" s="274">
        <f t="shared" si="2"/>
        <v>0.5714285714285714</v>
      </c>
      <c r="AD32" s="274">
        <f t="shared" si="3"/>
        <v>1.5</v>
      </c>
      <c r="AE32" s="274">
        <f t="shared" si="4"/>
        <v>1.5</v>
      </c>
      <c r="AF32" s="274">
        <f t="shared" si="5"/>
        <v>1.5</v>
      </c>
      <c r="AG32" s="274">
        <f t="shared" si="6"/>
        <v>1.5</v>
      </c>
      <c r="AH32" s="274">
        <f t="shared" si="7"/>
        <v>1.5</v>
      </c>
      <c r="AI32" s="275">
        <f t="shared" si="8"/>
        <v>1.5</v>
      </c>
      <c r="AJ32" s="276">
        <f t="shared" si="9"/>
        <v>9.7438423645320196</v>
      </c>
    </row>
    <row r="33" spans="1:51" x14ac:dyDescent="0.25">
      <c r="A33" s="269">
        <v>28</v>
      </c>
      <c r="B33" s="227" t="s">
        <v>69</v>
      </c>
      <c r="C33" s="228" t="s">
        <v>55</v>
      </c>
      <c r="D33" s="229" t="s">
        <v>56</v>
      </c>
      <c r="E33" s="230">
        <v>7055</v>
      </c>
      <c r="F33" s="227" t="s">
        <v>70</v>
      </c>
      <c r="G33" s="236" t="s">
        <v>71</v>
      </c>
      <c r="H33" s="271" t="s">
        <v>166</v>
      </c>
      <c r="I33" s="272">
        <v>1.5</v>
      </c>
      <c r="J33" s="272">
        <v>1.5</v>
      </c>
      <c r="K33" s="272">
        <v>1.5</v>
      </c>
      <c r="L33" s="272">
        <f>VLOOKUP($B33,'[1]3005'!$B$6:$N$50, 13, FALSE)</f>
        <v>0.75</v>
      </c>
      <c r="M33" s="272">
        <f>VLOOKUP($B33,'[1]0606'!$B$6:$N$49, 13, FALSE)</f>
        <v>0.17857142857142858</v>
      </c>
      <c r="N33" s="272">
        <v>1.5</v>
      </c>
      <c r="O33" s="272">
        <v>1.5</v>
      </c>
      <c r="P33" s="272">
        <v>1.5</v>
      </c>
      <c r="Q33" s="273"/>
      <c r="R33" s="272">
        <v>1.5</v>
      </c>
      <c r="S33" s="272">
        <v>1.5</v>
      </c>
      <c r="T33" s="272">
        <v>1.5</v>
      </c>
      <c r="U33" s="272">
        <v>1.5</v>
      </c>
      <c r="V33" s="272">
        <v>1.5</v>
      </c>
      <c r="W33" s="272">
        <v>1.5</v>
      </c>
      <c r="X33" s="272">
        <v>1.5</v>
      </c>
      <c r="Y33" s="272">
        <v>1.5</v>
      </c>
      <c r="Z33" s="274">
        <f t="shared" si="0"/>
        <v>21.928571428571431</v>
      </c>
      <c r="AA33" s="254"/>
      <c r="AB33" s="274">
        <f t="shared" si="1"/>
        <v>0.17857142857142858</v>
      </c>
      <c r="AC33" s="274">
        <f t="shared" si="2"/>
        <v>0.75</v>
      </c>
      <c r="AD33" s="274">
        <f t="shared" si="3"/>
        <v>1.5</v>
      </c>
      <c r="AE33" s="274">
        <f t="shared" si="4"/>
        <v>1.5</v>
      </c>
      <c r="AF33" s="274">
        <f t="shared" si="5"/>
        <v>1.5</v>
      </c>
      <c r="AG33" s="274">
        <f t="shared" si="6"/>
        <v>1.5</v>
      </c>
      <c r="AH33" s="274">
        <f t="shared" si="7"/>
        <v>1.5</v>
      </c>
      <c r="AI33" s="275">
        <f t="shared" si="8"/>
        <v>1.5</v>
      </c>
      <c r="AJ33" s="276">
        <f t="shared" si="9"/>
        <v>9.9285714285714288</v>
      </c>
    </row>
    <row r="34" spans="1:51" x14ac:dyDescent="0.25">
      <c r="A34" s="269">
        <v>29</v>
      </c>
      <c r="B34" s="106" t="s">
        <v>174</v>
      </c>
      <c r="C34" s="107" t="s">
        <v>55</v>
      </c>
      <c r="D34" s="108" t="s">
        <v>56</v>
      </c>
      <c r="E34" s="109">
        <v>15953</v>
      </c>
      <c r="F34" s="181" t="s">
        <v>175</v>
      </c>
      <c r="G34" s="107" t="s">
        <v>176</v>
      </c>
      <c r="H34" s="271" t="s">
        <v>166</v>
      </c>
      <c r="I34" s="272">
        <f>VLOOKUP($B34,'[1]0905'!$B$6:$N$28, 13, FALSE)</f>
        <v>0.95238095238095233</v>
      </c>
      <c r="J34" s="272">
        <v>1.5</v>
      </c>
      <c r="K34" s="272">
        <f>VLOOKUP($B34,'[1]2305'!$B$6:$N$50, 13, FALSE)</f>
        <v>0.89655172413793105</v>
      </c>
      <c r="L34" s="272">
        <f>VLOOKUP($B34,'[1]3005'!$B$6:$N$50, 13, FALSE)</f>
        <v>0.875</v>
      </c>
      <c r="M34" s="281">
        <v>1.5</v>
      </c>
      <c r="N34" s="272">
        <v>1.5</v>
      </c>
      <c r="O34" s="272">
        <v>1.5</v>
      </c>
      <c r="P34" s="272">
        <v>1.5</v>
      </c>
      <c r="Q34" s="273"/>
      <c r="R34" s="272">
        <v>1.5</v>
      </c>
      <c r="S34" s="272">
        <v>1.5</v>
      </c>
      <c r="T34" s="272">
        <v>1.5</v>
      </c>
      <c r="U34" s="272">
        <v>1.5</v>
      </c>
      <c r="V34" s="272">
        <v>1.5</v>
      </c>
      <c r="W34" s="272">
        <v>1.5</v>
      </c>
      <c r="X34" s="272">
        <v>1.5</v>
      </c>
      <c r="Y34" s="272">
        <v>1.5</v>
      </c>
      <c r="Z34" s="274">
        <f t="shared" si="0"/>
        <v>22.223932676518885</v>
      </c>
      <c r="AA34" s="254"/>
      <c r="AB34" s="274">
        <f t="shared" si="1"/>
        <v>0.875</v>
      </c>
      <c r="AC34" s="274">
        <f t="shared" si="2"/>
        <v>0.89655172413793105</v>
      </c>
      <c r="AD34" s="274">
        <f t="shared" si="3"/>
        <v>0.95238095238095233</v>
      </c>
      <c r="AE34" s="274">
        <f t="shared" si="4"/>
        <v>1.5</v>
      </c>
      <c r="AF34" s="274">
        <f t="shared" si="5"/>
        <v>1.5</v>
      </c>
      <c r="AG34" s="274">
        <f t="shared" si="6"/>
        <v>1.5</v>
      </c>
      <c r="AH34" s="274">
        <f t="shared" si="7"/>
        <v>1.5</v>
      </c>
      <c r="AI34" s="275">
        <f t="shared" si="8"/>
        <v>1.5</v>
      </c>
      <c r="AJ34" s="276">
        <f t="shared" si="9"/>
        <v>10.223932676518883</v>
      </c>
    </row>
    <row r="35" spans="1:51" x14ac:dyDescent="0.25">
      <c r="A35" s="269">
        <v>30</v>
      </c>
      <c r="B35" s="216" t="s">
        <v>140</v>
      </c>
      <c r="C35" s="217" t="s">
        <v>55</v>
      </c>
      <c r="D35" s="218" t="s">
        <v>56</v>
      </c>
      <c r="E35" s="219">
        <v>15509</v>
      </c>
      <c r="F35" s="216" t="s">
        <v>141</v>
      </c>
      <c r="G35" s="284" t="s">
        <v>142</v>
      </c>
      <c r="H35" s="271" t="s">
        <v>166</v>
      </c>
      <c r="I35" s="272">
        <f>VLOOKUP($B35,'[1]0905'!$B$6:$N$28, 13, FALSE)</f>
        <v>1</v>
      </c>
      <c r="J35" s="272">
        <v>1.5</v>
      </c>
      <c r="K35" s="272">
        <f>VLOOKUP($B35,'[1]2305'!$B$6:$N$50, 13, FALSE)</f>
        <v>0.96551724137931039</v>
      </c>
      <c r="L35" s="272">
        <v>1.5</v>
      </c>
      <c r="M35" s="272">
        <f>VLOOKUP($B35,'[1]0606'!$B$6:$N$49, 13, FALSE)</f>
        <v>1</v>
      </c>
      <c r="N35" s="272">
        <v>1.5</v>
      </c>
      <c r="O35" s="272">
        <v>1.5</v>
      </c>
      <c r="P35" s="272">
        <v>1.5</v>
      </c>
      <c r="Q35" s="273"/>
      <c r="R35" s="272">
        <v>1.5</v>
      </c>
      <c r="S35" s="272">
        <v>1.5</v>
      </c>
      <c r="T35" s="272">
        <v>1.5</v>
      </c>
      <c r="U35" s="272">
        <v>1.5</v>
      </c>
      <c r="V35" s="272">
        <v>1.5</v>
      </c>
      <c r="W35" s="272">
        <v>1.5</v>
      </c>
      <c r="X35" s="272">
        <v>1.5</v>
      </c>
      <c r="Y35" s="272">
        <v>1.5</v>
      </c>
      <c r="Z35" s="274">
        <f t="shared" si="0"/>
        <v>22.46551724137931</v>
      </c>
      <c r="AA35" s="254"/>
      <c r="AB35" s="274">
        <f t="shared" si="1"/>
        <v>0.96551724137931039</v>
      </c>
      <c r="AC35" s="274">
        <f t="shared" si="2"/>
        <v>1</v>
      </c>
      <c r="AD35" s="274">
        <f t="shared" si="3"/>
        <v>1</v>
      </c>
      <c r="AE35" s="274">
        <f t="shared" si="4"/>
        <v>1.5</v>
      </c>
      <c r="AF35" s="274">
        <f t="shared" si="5"/>
        <v>1.5</v>
      </c>
      <c r="AG35" s="274">
        <f t="shared" si="6"/>
        <v>1.5</v>
      </c>
      <c r="AH35" s="274">
        <f t="shared" si="7"/>
        <v>1.5</v>
      </c>
      <c r="AI35" s="275">
        <f t="shared" si="8"/>
        <v>1.5</v>
      </c>
      <c r="AJ35" s="276">
        <f t="shared" si="9"/>
        <v>10.46551724137931</v>
      </c>
    </row>
    <row r="36" spans="1:51" x14ac:dyDescent="0.25">
      <c r="A36" s="269">
        <v>31</v>
      </c>
      <c r="B36" s="227" t="s">
        <v>131</v>
      </c>
      <c r="C36" s="228" t="s">
        <v>55</v>
      </c>
      <c r="D36" s="229" t="s">
        <v>56</v>
      </c>
      <c r="E36" s="230">
        <v>914</v>
      </c>
      <c r="F36" s="227" t="s">
        <v>132</v>
      </c>
      <c r="G36" s="236" t="s">
        <v>133</v>
      </c>
      <c r="H36" s="271" t="s">
        <v>166</v>
      </c>
      <c r="I36" s="272">
        <v>1.5</v>
      </c>
      <c r="J36" s="272">
        <f>VLOOKUP($B36,'[1]1505'!$B$6:$N$50, 13, FALSE)</f>
        <v>1</v>
      </c>
      <c r="K36" s="272">
        <f>VLOOKUP($B36,'[1]2305'!$B$6:$N$50, 13, FALSE)</f>
        <v>1</v>
      </c>
      <c r="L36" s="272">
        <v>1.5</v>
      </c>
      <c r="M36" s="272">
        <f>VLOOKUP($B36,'[1]0606'!$B$6:$N$49, 13, FALSE)</f>
        <v>1</v>
      </c>
      <c r="N36" s="272">
        <v>1.5</v>
      </c>
      <c r="O36" s="272">
        <v>1.5</v>
      </c>
      <c r="P36" s="272">
        <v>1.5</v>
      </c>
      <c r="Q36" s="273"/>
      <c r="R36" s="272">
        <v>1.5</v>
      </c>
      <c r="S36" s="272">
        <v>1.5</v>
      </c>
      <c r="T36" s="272">
        <v>1.5</v>
      </c>
      <c r="U36" s="272">
        <v>1.5</v>
      </c>
      <c r="V36" s="272">
        <v>1.5</v>
      </c>
      <c r="W36" s="272">
        <v>1.5</v>
      </c>
      <c r="X36" s="272">
        <v>1.5</v>
      </c>
      <c r="Y36" s="272">
        <v>1.5</v>
      </c>
      <c r="Z36" s="274">
        <f t="shared" si="0"/>
        <v>22.5</v>
      </c>
      <c r="AA36" s="254"/>
      <c r="AB36" s="274">
        <f t="shared" si="1"/>
        <v>1</v>
      </c>
      <c r="AC36" s="274">
        <f t="shared" si="2"/>
        <v>1</v>
      </c>
      <c r="AD36" s="274">
        <f t="shared" si="3"/>
        <v>1</v>
      </c>
      <c r="AE36" s="274">
        <f t="shared" si="4"/>
        <v>1.5</v>
      </c>
      <c r="AF36" s="274">
        <f t="shared" si="5"/>
        <v>1.5</v>
      </c>
      <c r="AG36" s="274">
        <f t="shared" si="6"/>
        <v>1.5</v>
      </c>
      <c r="AH36" s="274">
        <f t="shared" si="7"/>
        <v>1.5</v>
      </c>
      <c r="AI36" s="275">
        <f t="shared" si="8"/>
        <v>1.5</v>
      </c>
      <c r="AJ36" s="276">
        <f t="shared" si="9"/>
        <v>10.5</v>
      </c>
    </row>
    <row r="37" spans="1:51" x14ac:dyDescent="0.25">
      <c r="A37" s="269">
        <v>32</v>
      </c>
      <c r="B37" s="85" t="s">
        <v>177</v>
      </c>
      <c r="C37" s="119" t="s">
        <v>178</v>
      </c>
      <c r="D37" s="83" t="s">
        <v>56</v>
      </c>
      <c r="E37" s="84">
        <v>123</v>
      </c>
      <c r="F37" s="85" t="s">
        <v>125</v>
      </c>
      <c r="G37" s="86" t="s">
        <v>179</v>
      </c>
      <c r="H37" s="271" t="s">
        <v>166</v>
      </c>
      <c r="I37" s="272">
        <v>1.5</v>
      </c>
      <c r="J37" s="272">
        <f>VLOOKUP($B37,'[1]1505'!$B$6:$N$50, 13, FALSE)</f>
        <v>0.85</v>
      </c>
      <c r="K37" s="272">
        <f>VLOOKUP($B37,'[1]2305'!$B$6:$N$50, 13, FALSE)</f>
        <v>0.68965517241379315</v>
      </c>
      <c r="L37" s="272">
        <v>1.5</v>
      </c>
      <c r="M37" s="272">
        <v>1.5</v>
      </c>
      <c r="N37" s="272">
        <v>1.5</v>
      </c>
      <c r="O37" s="272">
        <v>1.5</v>
      </c>
      <c r="P37" s="272">
        <v>1.5</v>
      </c>
      <c r="Q37" s="273"/>
      <c r="R37" s="272">
        <v>1.5</v>
      </c>
      <c r="S37" s="272">
        <v>1.5</v>
      </c>
      <c r="T37" s="272">
        <v>1.5</v>
      </c>
      <c r="U37" s="272">
        <v>1.5</v>
      </c>
      <c r="V37" s="272">
        <v>1.5</v>
      </c>
      <c r="W37" s="272">
        <v>1.5</v>
      </c>
      <c r="X37" s="272">
        <v>1.5</v>
      </c>
      <c r="Y37" s="272">
        <v>1.5</v>
      </c>
      <c r="Z37" s="274">
        <f t="shared" si="0"/>
        <v>22.539655172413795</v>
      </c>
      <c r="AA37" s="254"/>
      <c r="AB37" s="274">
        <f t="shared" si="1"/>
        <v>0.68965517241379315</v>
      </c>
      <c r="AC37" s="274">
        <f t="shared" si="2"/>
        <v>0.85</v>
      </c>
      <c r="AD37" s="274">
        <f t="shared" si="3"/>
        <v>1.5</v>
      </c>
      <c r="AE37" s="274">
        <f t="shared" si="4"/>
        <v>1.5</v>
      </c>
      <c r="AF37" s="274">
        <f t="shared" si="5"/>
        <v>1.5</v>
      </c>
      <c r="AG37" s="274">
        <f t="shared" si="6"/>
        <v>1.5</v>
      </c>
      <c r="AH37" s="274">
        <f t="shared" si="7"/>
        <v>1.5</v>
      </c>
      <c r="AI37" s="275">
        <f t="shared" si="8"/>
        <v>1.5</v>
      </c>
      <c r="AJ37" s="276">
        <f t="shared" si="9"/>
        <v>10.539655172413793</v>
      </c>
    </row>
    <row r="38" spans="1:51" x14ac:dyDescent="0.25">
      <c r="A38" s="269">
        <v>33</v>
      </c>
      <c r="B38" s="181" t="s">
        <v>180</v>
      </c>
      <c r="C38" s="184" t="s">
        <v>60</v>
      </c>
      <c r="D38" s="108" t="s">
        <v>56</v>
      </c>
      <c r="E38" s="109">
        <v>15666</v>
      </c>
      <c r="F38" s="106" t="s">
        <v>181</v>
      </c>
      <c r="G38" s="187" t="s">
        <v>182</v>
      </c>
      <c r="H38" s="283" t="s">
        <v>167</v>
      </c>
      <c r="I38" s="272">
        <v>1.5</v>
      </c>
      <c r="J38" s="272">
        <f>VLOOKUP($B38,'[1]1505'!$B$6:$N$50, 13, FALSE)</f>
        <v>0.1</v>
      </c>
      <c r="K38" s="272">
        <v>1.5</v>
      </c>
      <c r="L38" s="272">
        <v>1.5</v>
      </c>
      <c r="M38" s="272">
        <v>1.5</v>
      </c>
      <c r="N38" s="272">
        <v>1.5</v>
      </c>
      <c r="O38" s="272">
        <v>1.5</v>
      </c>
      <c r="P38" s="272">
        <v>1.5</v>
      </c>
      <c r="Q38" s="273"/>
      <c r="R38" s="272">
        <v>1.5</v>
      </c>
      <c r="S38" s="272">
        <v>1.5</v>
      </c>
      <c r="T38" s="272">
        <v>1.5</v>
      </c>
      <c r="U38" s="272">
        <v>1.5</v>
      </c>
      <c r="V38" s="272">
        <v>1.5</v>
      </c>
      <c r="W38" s="272">
        <v>1.5</v>
      </c>
      <c r="X38" s="272">
        <v>1.5</v>
      </c>
      <c r="Y38" s="272">
        <v>1.5</v>
      </c>
      <c r="Z38" s="274">
        <f t="shared" si="0"/>
        <v>22.6</v>
      </c>
      <c r="AA38" s="254"/>
      <c r="AB38" s="274">
        <f t="shared" si="1"/>
        <v>0.1</v>
      </c>
      <c r="AC38" s="274">
        <f t="shared" si="2"/>
        <v>1.5</v>
      </c>
      <c r="AD38" s="274">
        <f t="shared" si="3"/>
        <v>1.5</v>
      </c>
      <c r="AE38" s="274">
        <f t="shared" si="4"/>
        <v>1.5</v>
      </c>
      <c r="AF38" s="274">
        <f t="shared" si="5"/>
        <v>1.5</v>
      </c>
      <c r="AG38" s="274">
        <f t="shared" si="6"/>
        <v>1.5</v>
      </c>
      <c r="AH38" s="274">
        <f t="shared" si="7"/>
        <v>1.5</v>
      </c>
      <c r="AI38" s="275">
        <f t="shared" si="8"/>
        <v>1.5</v>
      </c>
      <c r="AJ38" s="276">
        <f t="shared" si="9"/>
        <v>10.6</v>
      </c>
    </row>
    <row r="39" spans="1:51" x14ac:dyDescent="0.25">
      <c r="A39" s="269">
        <v>34</v>
      </c>
      <c r="B39" s="85" t="s">
        <v>183</v>
      </c>
      <c r="C39" s="119" t="s">
        <v>60</v>
      </c>
      <c r="D39" s="83" t="s">
        <v>56</v>
      </c>
      <c r="E39" s="84">
        <v>475</v>
      </c>
      <c r="F39" s="85" t="s">
        <v>64</v>
      </c>
      <c r="G39" s="120" t="s">
        <v>184</v>
      </c>
      <c r="H39" s="271" t="s">
        <v>166</v>
      </c>
      <c r="I39" s="272">
        <v>1.5</v>
      </c>
      <c r="J39" s="272">
        <v>1.5</v>
      </c>
      <c r="K39" s="272">
        <f>VLOOKUP($B39,'[1]2305'!$B$6:$N$50, 13, FALSE)</f>
        <v>0.2413793103448276</v>
      </c>
      <c r="L39" s="272">
        <v>1.5</v>
      </c>
      <c r="M39" s="272">
        <v>1.5</v>
      </c>
      <c r="N39" s="272">
        <v>1.5</v>
      </c>
      <c r="O39" s="272">
        <v>1.5</v>
      </c>
      <c r="P39" s="272">
        <v>1.5</v>
      </c>
      <c r="Q39" s="273"/>
      <c r="R39" s="272">
        <v>1.5</v>
      </c>
      <c r="S39" s="272">
        <v>1.5</v>
      </c>
      <c r="T39" s="272">
        <v>1.5</v>
      </c>
      <c r="U39" s="272">
        <v>1.5</v>
      </c>
      <c r="V39" s="272">
        <v>1.5</v>
      </c>
      <c r="W39" s="272">
        <v>1.5</v>
      </c>
      <c r="X39" s="272">
        <v>1.5</v>
      </c>
      <c r="Y39" s="272">
        <v>1.5</v>
      </c>
      <c r="Z39" s="274">
        <f t="shared" si="0"/>
        <v>22.741379310344826</v>
      </c>
      <c r="AA39" s="254"/>
      <c r="AB39" s="274">
        <f t="shared" si="1"/>
        <v>0.2413793103448276</v>
      </c>
      <c r="AC39" s="274">
        <f t="shared" si="2"/>
        <v>1.5</v>
      </c>
      <c r="AD39" s="274">
        <f t="shared" si="3"/>
        <v>1.5</v>
      </c>
      <c r="AE39" s="274">
        <f t="shared" si="4"/>
        <v>1.5</v>
      </c>
      <c r="AF39" s="274">
        <f t="shared" si="5"/>
        <v>1.5</v>
      </c>
      <c r="AG39" s="274">
        <f t="shared" si="6"/>
        <v>1.5</v>
      </c>
      <c r="AH39" s="274">
        <f t="shared" si="7"/>
        <v>1.5</v>
      </c>
      <c r="AI39" s="275">
        <f t="shared" si="8"/>
        <v>1.5</v>
      </c>
      <c r="AJ39" s="276">
        <f t="shared" si="9"/>
        <v>10.741379310344827</v>
      </c>
    </row>
    <row r="40" spans="1:51" x14ac:dyDescent="0.25"/>
    <row r="41" spans="1:51" s="118" customFormat="1" ht="12.75" customHeight="1" x14ac:dyDescent="0.2">
      <c r="AK41" s="102"/>
      <c r="AL41" s="103"/>
      <c r="AM41" s="104"/>
      <c r="AN41" s="104"/>
      <c r="AO41" s="102"/>
      <c r="AP41" s="103"/>
      <c r="AQ41" s="104"/>
      <c r="AR41" s="104"/>
      <c r="AS41" s="102"/>
      <c r="AT41" s="103"/>
      <c r="AU41" s="104"/>
      <c r="AV41" s="104"/>
      <c r="AW41" s="102"/>
      <c r="AX41" s="80"/>
      <c r="AY41" s="80"/>
    </row>
    <row r="42" spans="1:51" x14ac:dyDescent="0.25"/>
    <row r="43" spans="1:51" x14ac:dyDescent="0.25"/>
    <row r="44" spans="1:51" x14ac:dyDescent="0.25"/>
    <row r="45" spans="1:51" x14ac:dyDescent="0.25"/>
    <row r="46" spans="1:51" x14ac:dyDescent="0.25"/>
    <row r="47" spans="1:51" x14ac:dyDescent="0.25"/>
    <row r="48" spans="1:5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</sheetData>
  <autoFilter ref="A5:AJ39" xr:uid="{EE37F727-8EDA-405C-9E5C-553863F99D5F}">
    <sortState xmlns:xlrd2="http://schemas.microsoft.com/office/spreadsheetml/2017/richdata2" ref="A6:AJ39">
      <sortCondition ref="AJ5:AJ39"/>
    </sortState>
  </autoFilter>
  <mergeCells count="1">
    <mergeCell ref="D4:E4"/>
  </mergeCells>
  <dataValidations count="1">
    <dataValidation type="list" allowBlank="1" sqref="AX41:AY41" xr:uid="{42E6A3B4-173D-4A56-B756-28E9F8127120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C057-20CE-4BB9-BED4-434BF6DF69C0}">
  <dimension ref="A1:AY861"/>
  <sheetViews>
    <sheetView zoomScaleNormal="100" workbookViewId="0">
      <selection activeCell="B45" sqref="B45"/>
    </sheetView>
  </sheetViews>
  <sheetFormatPr baseColWidth="10" defaultColWidth="15.28515625" defaultRowHeight="15" customHeight="1" outlineLevelCol="1" x14ac:dyDescent="0.25"/>
  <cols>
    <col min="1" max="1" width="5" style="246" customWidth="1"/>
    <col min="2" max="2" width="20.7109375" style="246" customWidth="1"/>
    <col min="3" max="5" width="11.28515625" style="246" customWidth="1"/>
    <col min="6" max="6" width="19.28515625" style="246" customWidth="1"/>
    <col min="7" max="7" width="18.140625" style="246" bestFit="1" customWidth="1"/>
    <col min="8" max="8" width="11" style="246" customWidth="1"/>
    <col min="9" max="10" width="5.85546875" style="246" customWidth="1" outlineLevel="1"/>
    <col min="11" max="25" width="5.5703125" style="246" customWidth="1" outlineLevel="1"/>
    <col min="26" max="26" width="7" style="246" customWidth="1" outlineLevel="1"/>
    <col min="27" max="27" width="3.42578125" style="246" customWidth="1"/>
    <col min="28" max="35" width="5.5703125" style="246" customWidth="1"/>
    <col min="36" max="36" width="8.28515625" style="246" customWidth="1"/>
    <col min="37" max="16384" width="15.28515625" style="246"/>
  </cols>
  <sheetData>
    <row r="1" spans="1:36" ht="18.75" customHeight="1" x14ac:dyDescent="0.3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2"/>
      <c r="U1" s="239"/>
      <c r="V1" s="243"/>
      <c r="W1" s="243"/>
      <c r="X1" s="243"/>
      <c r="Y1" s="243"/>
      <c r="Z1" s="244"/>
      <c r="AA1" s="245"/>
      <c r="AB1" s="245"/>
      <c r="AC1" s="245"/>
      <c r="AD1" s="245"/>
    </row>
    <row r="2" spans="1:36" ht="12.75" customHeight="1" x14ac:dyDescent="0.25">
      <c r="A2" s="247" t="s">
        <v>185</v>
      </c>
      <c r="B2" s="248"/>
      <c r="C2" s="249"/>
      <c r="D2" s="249"/>
      <c r="E2" s="249"/>
      <c r="F2" s="248"/>
      <c r="G2" s="249"/>
      <c r="H2" s="248"/>
      <c r="I2" s="249"/>
      <c r="J2" s="250"/>
      <c r="K2" s="251"/>
      <c r="L2" s="251"/>
      <c r="N2" s="251"/>
      <c r="O2" s="251"/>
      <c r="P2" s="251"/>
      <c r="Q2" s="252" t="s">
        <v>145</v>
      </c>
      <c r="R2" s="251"/>
      <c r="S2" s="251"/>
      <c r="T2" s="253"/>
      <c r="U2" s="249"/>
      <c r="V2" s="254"/>
      <c r="W2" s="254"/>
      <c r="X2" s="254"/>
      <c r="Y2" s="254"/>
      <c r="Z2" s="244"/>
      <c r="AA2" s="255"/>
      <c r="AB2" s="255"/>
      <c r="AC2" s="255"/>
      <c r="AD2" s="255"/>
      <c r="AE2" s="256" t="s">
        <v>146</v>
      </c>
    </row>
    <row r="3" spans="1:36" ht="13.5" customHeight="1" x14ac:dyDescent="0.25">
      <c r="A3" s="257" t="s">
        <v>186</v>
      </c>
      <c r="B3" s="257"/>
      <c r="C3" s="257"/>
      <c r="D3" s="257"/>
      <c r="E3" s="257"/>
      <c r="F3" s="257"/>
      <c r="G3" s="257"/>
      <c r="H3" s="257"/>
      <c r="I3" s="257"/>
      <c r="J3" s="258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4"/>
      <c r="W3" s="254"/>
      <c r="X3" s="254"/>
      <c r="Y3" s="254"/>
      <c r="Z3" s="244"/>
      <c r="AA3" s="255"/>
      <c r="AB3" s="255"/>
      <c r="AC3" s="255"/>
      <c r="AD3" s="255"/>
    </row>
    <row r="4" spans="1:36" ht="13.5" customHeight="1" x14ac:dyDescent="0.25">
      <c r="A4" s="259" t="s">
        <v>147</v>
      </c>
      <c r="B4" s="259" t="s">
        <v>23</v>
      </c>
      <c r="C4" s="259" t="s">
        <v>24</v>
      </c>
      <c r="D4" s="295" t="s">
        <v>25</v>
      </c>
      <c r="E4" s="296"/>
      <c r="F4" s="259" t="s">
        <v>26</v>
      </c>
      <c r="G4" s="259" t="s">
        <v>27</v>
      </c>
      <c r="H4" s="259" t="s">
        <v>148</v>
      </c>
      <c r="I4" s="260" t="s">
        <v>149</v>
      </c>
      <c r="J4" s="260" t="s">
        <v>150</v>
      </c>
      <c r="K4" s="260" t="s">
        <v>151</v>
      </c>
      <c r="L4" s="260" t="s">
        <v>152</v>
      </c>
      <c r="M4" s="261" t="s">
        <v>153</v>
      </c>
      <c r="N4" s="260" t="s">
        <v>154</v>
      </c>
      <c r="O4" s="260" t="s">
        <v>155</v>
      </c>
      <c r="P4" s="260" t="s">
        <v>156</v>
      </c>
      <c r="Q4" s="262"/>
      <c r="R4" s="260" t="s">
        <v>157</v>
      </c>
      <c r="S4" s="260" t="s">
        <v>158</v>
      </c>
      <c r="T4" s="260" t="s">
        <v>159</v>
      </c>
      <c r="U4" s="263" t="s">
        <v>160</v>
      </c>
      <c r="V4" s="264" t="s">
        <v>161</v>
      </c>
      <c r="W4" s="260" t="s">
        <v>162</v>
      </c>
      <c r="X4" s="264" t="s">
        <v>163</v>
      </c>
      <c r="Y4" s="264" t="s">
        <v>164</v>
      </c>
      <c r="Z4" s="264" t="s">
        <v>165</v>
      </c>
      <c r="AA4" s="255"/>
      <c r="AB4" s="265">
        <v>1</v>
      </c>
      <c r="AC4" s="265">
        <v>2</v>
      </c>
      <c r="AD4" s="265">
        <v>3</v>
      </c>
      <c r="AE4" s="265">
        <v>4</v>
      </c>
      <c r="AF4" s="265">
        <v>5</v>
      </c>
      <c r="AG4" s="265">
        <v>6</v>
      </c>
      <c r="AH4" s="265">
        <v>7</v>
      </c>
      <c r="AI4" s="265">
        <v>8</v>
      </c>
      <c r="AJ4" s="266" t="s">
        <v>165</v>
      </c>
    </row>
    <row r="5" spans="1:36" ht="13.5" customHeight="1" x14ac:dyDescent="0.25">
      <c r="A5" s="259"/>
      <c r="B5" s="267"/>
      <c r="C5" s="267"/>
      <c r="D5" s="267"/>
      <c r="E5" s="267"/>
      <c r="F5" s="267"/>
      <c r="G5" s="267"/>
      <c r="H5" s="267"/>
      <c r="I5" s="260"/>
      <c r="J5" s="260"/>
      <c r="K5" s="260"/>
      <c r="L5" s="268"/>
      <c r="M5" s="264"/>
      <c r="N5" s="260"/>
      <c r="O5" s="260"/>
      <c r="P5" s="260"/>
      <c r="Q5" s="262"/>
      <c r="R5" s="260"/>
      <c r="S5" s="260"/>
      <c r="T5" s="260"/>
      <c r="U5" s="263"/>
      <c r="V5" s="264"/>
      <c r="W5" s="260"/>
      <c r="X5" s="264"/>
      <c r="Y5" s="264"/>
      <c r="Z5" s="264"/>
      <c r="AA5" s="255"/>
      <c r="AB5" s="269"/>
      <c r="AC5" s="269"/>
      <c r="AD5" s="269"/>
      <c r="AE5" s="269"/>
      <c r="AF5" s="269"/>
      <c r="AG5" s="269"/>
      <c r="AH5" s="269"/>
      <c r="AI5" s="269"/>
      <c r="AJ5" s="270"/>
    </row>
    <row r="6" spans="1:36" s="254" customFormat="1" ht="13.35" customHeight="1" x14ac:dyDescent="0.2">
      <c r="A6" s="269">
        <v>1</v>
      </c>
      <c r="B6" s="85" t="s">
        <v>77</v>
      </c>
      <c r="C6" s="119" t="s">
        <v>55</v>
      </c>
      <c r="D6" s="83" t="s">
        <v>56</v>
      </c>
      <c r="E6" s="84">
        <v>14784</v>
      </c>
      <c r="F6" s="81" t="s">
        <v>78</v>
      </c>
      <c r="G6" s="285" t="s">
        <v>79</v>
      </c>
      <c r="H6" s="271" t="s">
        <v>167</v>
      </c>
      <c r="I6" s="272">
        <v>1.5</v>
      </c>
      <c r="J6" s="272">
        <f>IF(VLOOKUP($B6,'[1]1505'!$B$6:$N$28, 8, FALSE)="Ja",VLOOKUP($B6,'[1]1505'!$B$6:$N$28, 13, FALSE),1.5)</f>
        <v>0.25</v>
      </c>
      <c r="K6" s="272">
        <f>IF(VLOOKUP($B6,'[1]2305'!$B$6:$N$50, 8, FALSE)="Ja",VLOOKUP($B6,'[1]2305'!$B$6:$N$50, 13, FALSE),1.5)</f>
        <v>6.8965517241379309E-2</v>
      </c>
      <c r="L6" s="272">
        <f>IF(VLOOKUP($B6,'[1]3005'!$B$6:$N$50, 8, FALSE)="Ja",VLOOKUP($B6,'[1]3005'!$B$6:$N$50, 13, FALSE),1.5)</f>
        <v>0.16666666666666666</v>
      </c>
      <c r="M6" s="272">
        <f>IF(VLOOKUP($B6,'[1]0606'!$B$6:$N$49, 8, FALSE)="Ja",VLOOKUP($B6,'[1]0606'!$B$6:$N$49, 13, FALSE),1.5)</f>
        <v>0.2857142857142857</v>
      </c>
      <c r="N6" s="272">
        <v>1.5</v>
      </c>
      <c r="O6" s="272">
        <v>1.5</v>
      </c>
      <c r="P6" s="272">
        <v>1.5</v>
      </c>
      <c r="Q6" s="273"/>
      <c r="R6" s="272">
        <v>1.5</v>
      </c>
      <c r="S6" s="272">
        <v>1.5</v>
      </c>
      <c r="T6" s="272">
        <v>1.5</v>
      </c>
      <c r="U6" s="272">
        <v>1.5</v>
      </c>
      <c r="V6" s="272">
        <v>1.5</v>
      </c>
      <c r="W6" s="272">
        <v>1.5</v>
      </c>
      <c r="X6" s="272">
        <v>1.5</v>
      </c>
      <c r="Y6" s="272">
        <v>1.5</v>
      </c>
      <c r="Z6" s="274">
        <f t="shared" ref="Z6:Z41" si="0">SUM(I6:Y6)</f>
        <v>18.77134646962233</v>
      </c>
      <c r="AB6" s="274">
        <f t="shared" ref="AB6:AB41" si="1">SMALL(I6:Y6,1)</f>
        <v>6.8965517241379309E-2</v>
      </c>
      <c r="AC6" s="274">
        <f t="shared" ref="AC6:AC41" si="2">SMALL(I6:Y6,2)</f>
        <v>0.16666666666666666</v>
      </c>
      <c r="AD6" s="274">
        <f t="shared" ref="AD6:AD41" si="3">SMALL(I6:Y6,3)</f>
        <v>0.25</v>
      </c>
      <c r="AE6" s="274">
        <f t="shared" ref="AE6:AE41" si="4">SMALL(I6:Y6,4)</f>
        <v>0.2857142857142857</v>
      </c>
      <c r="AF6" s="274">
        <f t="shared" ref="AF6:AF41" si="5">SMALL(I6:Y6,5)</f>
        <v>1.5</v>
      </c>
      <c r="AG6" s="274">
        <f t="shared" ref="AG6:AG41" si="6">SMALL(I6:Y6,6)</f>
        <v>1.5</v>
      </c>
      <c r="AH6" s="274">
        <f t="shared" ref="AH6:AH41" si="7">SMALL(I6:Y6,7)</f>
        <v>1.5</v>
      </c>
      <c r="AI6" s="275">
        <f t="shared" ref="AI6:AI41" si="8">SMALL(I6:Y6,8)</f>
        <v>1.5</v>
      </c>
      <c r="AJ6" s="276">
        <f t="shared" ref="AJ6:AJ41" si="9">SUM(AB6:AI6)</f>
        <v>6.7713464696223316</v>
      </c>
    </row>
    <row r="7" spans="1:36" s="254" customFormat="1" ht="13.35" customHeight="1" x14ac:dyDescent="0.2">
      <c r="A7" s="269">
        <v>2</v>
      </c>
      <c r="B7" s="106" t="s">
        <v>63</v>
      </c>
      <c r="C7" s="107" t="s">
        <v>55</v>
      </c>
      <c r="D7" s="108" t="s">
        <v>56</v>
      </c>
      <c r="E7" s="109">
        <v>896</v>
      </c>
      <c r="F7" s="106" t="s">
        <v>64</v>
      </c>
      <c r="G7" s="110" t="s">
        <v>65</v>
      </c>
      <c r="H7" s="271" t="s">
        <v>166</v>
      </c>
      <c r="I7" s="272">
        <f>IF(VLOOKUP($B7,'[1]0905'!$B$6:$N$50, 8, FALSE)="Ja",VLOOKUP($B7,'[1]0905'!$B$6:$N$50, 13, FALSE),1.5)</f>
        <v>1.5</v>
      </c>
      <c r="J7" s="272">
        <f>IF(VLOOKUP($B7,'[1]1505'!$B$6:$N$28, 8, FALSE)="Ja",VLOOKUP($B7,'[1]1505'!$B$6:$N$28, 13, FALSE),1.5)</f>
        <v>0.65</v>
      </c>
      <c r="K7" s="272">
        <f>IF(VLOOKUP($B7,'[1]2305'!$B$6:$N$50, 8, FALSE)="Ja",VLOOKUP($B7,'[1]2305'!$B$6:$N$50, 13, FALSE),1.5)</f>
        <v>0.13793103448275862</v>
      </c>
      <c r="L7" s="272">
        <f>IF(VLOOKUP($B7,'[1]3005'!$B$6:$N$50, 8, FALSE)="Ja",VLOOKUP($B7,'[1]3005'!$B$6:$N$50, 13, FALSE),1.5)</f>
        <v>0.29166666666666669</v>
      </c>
      <c r="M7" s="272">
        <f>IF(VLOOKUP($B7,'[1]0606'!$B$6:$N$49, 8, FALSE)="Ja",VLOOKUP($B7,'[1]0606'!$B$6:$N$49, 13, FALSE),1.5)</f>
        <v>0.10714285714285714</v>
      </c>
      <c r="N7" s="272">
        <v>1.5</v>
      </c>
      <c r="O7" s="272">
        <v>1.5</v>
      </c>
      <c r="P7" s="272">
        <v>1.5</v>
      </c>
      <c r="Q7" s="273"/>
      <c r="R7" s="272">
        <v>1.5</v>
      </c>
      <c r="S7" s="272">
        <v>1.5</v>
      </c>
      <c r="T7" s="272">
        <v>1.5</v>
      </c>
      <c r="U7" s="272">
        <v>1.5</v>
      </c>
      <c r="V7" s="272">
        <v>1.5</v>
      </c>
      <c r="W7" s="272">
        <v>1.5</v>
      </c>
      <c r="X7" s="272">
        <v>1.5</v>
      </c>
      <c r="Y7" s="272">
        <v>1.5</v>
      </c>
      <c r="Z7" s="274">
        <f t="shared" si="0"/>
        <v>19.186740558292282</v>
      </c>
      <c r="AB7" s="274">
        <f t="shared" si="1"/>
        <v>0.10714285714285714</v>
      </c>
      <c r="AC7" s="274">
        <f t="shared" si="2"/>
        <v>0.13793103448275862</v>
      </c>
      <c r="AD7" s="274">
        <f t="shared" si="3"/>
        <v>0.29166666666666669</v>
      </c>
      <c r="AE7" s="274">
        <f t="shared" si="4"/>
        <v>0.65</v>
      </c>
      <c r="AF7" s="274">
        <f t="shared" si="5"/>
        <v>1.5</v>
      </c>
      <c r="AG7" s="274">
        <f t="shared" si="6"/>
        <v>1.5</v>
      </c>
      <c r="AH7" s="274">
        <f t="shared" si="7"/>
        <v>1.5</v>
      </c>
      <c r="AI7" s="275">
        <f t="shared" si="8"/>
        <v>1.5</v>
      </c>
      <c r="AJ7" s="276">
        <f t="shared" si="9"/>
        <v>7.1867405582922821</v>
      </c>
    </row>
    <row r="8" spans="1:36" s="254" customFormat="1" ht="12.75" x14ac:dyDescent="0.2">
      <c r="A8" s="269">
        <v>3</v>
      </c>
      <c r="B8" s="106" t="s">
        <v>59</v>
      </c>
      <c r="C8" s="107" t="s">
        <v>60</v>
      </c>
      <c r="D8" s="108" t="s">
        <v>56</v>
      </c>
      <c r="E8" s="109">
        <v>26</v>
      </c>
      <c r="F8" s="106" t="s">
        <v>61</v>
      </c>
      <c r="G8" s="187" t="s">
        <v>62</v>
      </c>
      <c r="H8" s="271" t="s">
        <v>167</v>
      </c>
      <c r="I8" s="272">
        <f>IF(VLOOKUP($B8,'[1]0905'!$B$6:$N$50, 8, FALSE)="Ja",VLOOKUP($B8,'[1]0905'!$B$6:$N$50, 13, FALSE),1.5)</f>
        <v>0.38095238095238093</v>
      </c>
      <c r="J8" s="272">
        <v>1.5</v>
      </c>
      <c r="K8" s="272">
        <v>1.5</v>
      </c>
      <c r="L8" s="272">
        <f>IF(VLOOKUP($B8,'[1]3005'!$B$6:$N$50, 8, FALSE)="Ja",VLOOKUP($B8,'[1]3005'!$B$6:$N$50, 13, FALSE),1.5)</f>
        <v>4.1666666666666664E-2</v>
      </c>
      <c r="M8" s="272">
        <f>IF(VLOOKUP($B8,'[1]0606'!$B$6:$N$49, 8, FALSE)="Ja",VLOOKUP($B8,'[1]0606'!$B$6:$N$49, 13, FALSE),1.5)</f>
        <v>7.1428571428571425E-2</v>
      </c>
      <c r="N8" s="272">
        <v>1.5</v>
      </c>
      <c r="O8" s="272">
        <v>1.5</v>
      </c>
      <c r="P8" s="272">
        <v>1.5</v>
      </c>
      <c r="Q8" s="273"/>
      <c r="R8" s="272">
        <v>1.5</v>
      </c>
      <c r="S8" s="272">
        <v>1.5</v>
      </c>
      <c r="T8" s="272">
        <v>1.5</v>
      </c>
      <c r="U8" s="272">
        <v>1.5</v>
      </c>
      <c r="V8" s="272">
        <v>1.5</v>
      </c>
      <c r="W8" s="272">
        <v>1.5</v>
      </c>
      <c r="X8" s="272">
        <v>1.5</v>
      </c>
      <c r="Y8" s="272">
        <v>1.5</v>
      </c>
      <c r="Z8" s="274">
        <f t="shared" si="0"/>
        <v>19.99404761904762</v>
      </c>
      <c r="AB8" s="274">
        <f t="shared" si="1"/>
        <v>4.1666666666666664E-2</v>
      </c>
      <c r="AC8" s="274">
        <f t="shared" si="2"/>
        <v>7.1428571428571425E-2</v>
      </c>
      <c r="AD8" s="274">
        <f t="shared" si="3"/>
        <v>0.38095238095238093</v>
      </c>
      <c r="AE8" s="274">
        <f t="shared" si="4"/>
        <v>1.5</v>
      </c>
      <c r="AF8" s="274">
        <f t="shared" si="5"/>
        <v>1.5</v>
      </c>
      <c r="AG8" s="274">
        <f t="shared" si="6"/>
        <v>1.5</v>
      </c>
      <c r="AH8" s="274">
        <f t="shared" si="7"/>
        <v>1.5</v>
      </c>
      <c r="AI8" s="275">
        <f t="shared" si="8"/>
        <v>1.5</v>
      </c>
      <c r="AJ8" s="276">
        <f t="shared" si="9"/>
        <v>7.9940476190476186</v>
      </c>
    </row>
    <row r="9" spans="1:36" s="254" customFormat="1" ht="12.75" x14ac:dyDescent="0.2">
      <c r="A9" s="269">
        <v>4</v>
      </c>
      <c r="B9" s="85" t="s">
        <v>119</v>
      </c>
      <c r="C9" s="119" t="s">
        <v>60</v>
      </c>
      <c r="D9" s="83" t="s">
        <v>56</v>
      </c>
      <c r="E9" s="84">
        <v>13911</v>
      </c>
      <c r="F9" s="85" t="s">
        <v>120</v>
      </c>
      <c r="G9" s="86" t="s">
        <v>121</v>
      </c>
      <c r="H9" s="271" t="s">
        <v>167</v>
      </c>
      <c r="I9" s="272">
        <f>IF(VLOOKUP($B9,'[1]0905'!$B$6:$N$50, 8, FALSE)="Ja",VLOOKUP($B9,'[1]0905'!$B$6:$N$50, 13, FALSE),1.5)</f>
        <v>0.90476190476190477</v>
      </c>
      <c r="J9" s="272">
        <f>IF(VLOOKUP($B9,'[1]1505'!$B$6:$N$28, 8, FALSE)="Ja",VLOOKUP($B9,'[1]1505'!$B$6:$N$28, 13, FALSE),1.5)</f>
        <v>0.7</v>
      </c>
      <c r="K9" s="272">
        <f>IF(VLOOKUP($B9,'[1]2305'!$B$6:$N$50, 8, FALSE)="Ja",VLOOKUP($B9,'[1]2305'!$B$6:$N$50, 13, FALSE),1.5)</f>
        <v>0.72413793103448276</v>
      </c>
      <c r="L9" s="272">
        <f>IF(VLOOKUP($B9,'[1]3005'!$B$6:$N$50, 8, FALSE)="Ja",VLOOKUP($B9,'[1]3005'!$B$6:$N$50, 13, FALSE),1.5)</f>
        <v>0.5</v>
      </c>
      <c r="M9" s="272">
        <f>IF(VLOOKUP($B9,'[1]0606'!$B$6:$N$49, 8, FALSE)="Ja",VLOOKUP($B9,'[1]0606'!$B$6:$N$49, 13, FALSE),1.5)</f>
        <v>0.75</v>
      </c>
      <c r="N9" s="272">
        <v>1.5</v>
      </c>
      <c r="O9" s="272">
        <v>1.5</v>
      </c>
      <c r="P9" s="272">
        <v>1.5</v>
      </c>
      <c r="Q9" s="273"/>
      <c r="R9" s="272">
        <v>1.5</v>
      </c>
      <c r="S9" s="272">
        <v>1.5</v>
      </c>
      <c r="T9" s="272">
        <v>1.5</v>
      </c>
      <c r="U9" s="272">
        <v>1.5</v>
      </c>
      <c r="V9" s="272">
        <v>1.5</v>
      </c>
      <c r="W9" s="272">
        <v>1.5</v>
      </c>
      <c r="X9" s="272">
        <v>1.5</v>
      </c>
      <c r="Y9" s="272">
        <v>1.5</v>
      </c>
      <c r="Z9" s="274">
        <f t="shared" si="0"/>
        <v>20.078899835796388</v>
      </c>
      <c r="AB9" s="274">
        <f t="shared" si="1"/>
        <v>0.5</v>
      </c>
      <c r="AC9" s="274">
        <f t="shared" si="2"/>
        <v>0.7</v>
      </c>
      <c r="AD9" s="274">
        <f t="shared" si="3"/>
        <v>0.72413793103448276</v>
      </c>
      <c r="AE9" s="274">
        <f t="shared" si="4"/>
        <v>0.75</v>
      </c>
      <c r="AF9" s="274">
        <f t="shared" si="5"/>
        <v>0.90476190476190477</v>
      </c>
      <c r="AG9" s="274">
        <f t="shared" si="6"/>
        <v>1.5</v>
      </c>
      <c r="AH9" s="274">
        <f t="shared" si="7"/>
        <v>1.5</v>
      </c>
      <c r="AI9" s="275">
        <f t="shared" si="8"/>
        <v>1.5</v>
      </c>
      <c r="AJ9" s="277">
        <f t="shared" si="9"/>
        <v>8.0788998357963884</v>
      </c>
    </row>
    <row r="10" spans="1:36" s="254" customFormat="1" ht="12.75" x14ac:dyDescent="0.2">
      <c r="A10" s="269">
        <v>5</v>
      </c>
      <c r="B10" s="181" t="s">
        <v>54</v>
      </c>
      <c r="C10" s="184" t="s">
        <v>55</v>
      </c>
      <c r="D10" s="108" t="s">
        <v>56</v>
      </c>
      <c r="E10" s="109">
        <v>11172</v>
      </c>
      <c r="F10" s="106" t="s">
        <v>57</v>
      </c>
      <c r="G10" s="187" t="s">
        <v>58</v>
      </c>
      <c r="H10" s="271" t="s">
        <v>167</v>
      </c>
      <c r="I10" s="272">
        <f>IF(VLOOKUP($B10,'[1]0905'!$B$6:$N$50, 8, FALSE)="Ja",VLOOKUP($B10,'[1]0905'!$B$6:$N$50, 13, FALSE),1.5)</f>
        <v>1.5</v>
      </c>
      <c r="J10" s="272">
        <f>IF(VLOOKUP($B10,'[1]1505'!$B$6:$N$28, 8, FALSE)="Ja",VLOOKUP($B10,'[1]1505'!$B$6:$N$28, 13, FALSE),1.5)</f>
        <v>1.5</v>
      </c>
      <c r="K10" s="272">
        <f>IF(VLOOKUP($B10,'[1]2305'!$B$6:$N$50, 8, FALSE)="Ja",VLOOKUP($B10,'[1]2305'!$B$6:$N$50, 13, FALSE),1.5)</f>
        <v>0.51724137931034486</v>
      </c>
      <c r="L10" s="272">
        <f>IF(VLOOKUP($B10,'[1]3005'!$B$6:$N$50, 8, FALSE)="Ja",VLOOKUP($B10,'[1]3005'!$B$6:$N$50, 13, FALSE),1.5)</f>
        <v>0.20833333333333334</v>
      </c>
      <c r="M10" s="272">
        <f>IF(VLOOKUP($B10,'[1]0606'!$B$6:$N$49, 8, FALSE)="Ja",VLOOKUP($B10,'[1]0606'!$B$6:$N$49, 13, FALSE),1.5)</f>
        <v>3.5714285714285712E-2</v>
      </c>
      <c r="N10" s="272">
        <v>1.5</v>
      </c>
      <c r="O10" s="272">
        <v>1.5</v>
      </c>
      <c r="P10" s="272">
        <v>1.5</v>
      </c>
      <c r="Q10" s="273"/>
      <c r="R10" s="272">
        <v>1.5</v>
      </c>
      <c r="S10" s="272">
        <v>1.5</v>
      </c>
      <c r="T10" s="272">
        <v>1.5</v>
      </c>
      <c r="U10" s="272">
        <v>1.5</v>
      </c>
      <c r="V10" s="272">
        <v>1.5</v>
      </c>
      <c r="W10" s="272">
        <v>1.5</v>
      </c>
      <c r="X10" s="272">
        <v>1.5</v>
      </c>
      <c r="Y10" s="272">
        <v>1.5</v>
      </c>
      <c r="Z10" s="274">
        <f t="shared" si="0"/>
        <v>20.261288998357962</v>
      </c>
      <c r="AB10" s="274">
        <f t="shared" si="1"/>
        <v>3.5714285714285712E-2</v>
      </c>
      <c r="AC10" s="274">
        <f t="shared" si="2"/>
        <v>0.20833333333333334</v>
      </c>
      <c r="AD10" s="274">
        <f t="shared" si="3"/>
        <v>0.51724137931034486</v>
      </c>
      <c r="AE10" s="274">
        <f t="shared" si="4"/>
        <v>1.5</v>
      </c>
      <c r="AF10" s="274">
        <f t="shared" si="5"/>
        <v>1.5</v>
      </c>
      <c r="AG10" s="274">
        <f t="shared" si="6"/>
        <v>1.5</v>
      </c>
      <c r="AH10" s="274">
        <f t="shared" si="7"/>
        <v>1.5</v>
      </c>
      <c r="AI10" s="275">
        <f t="shared" si="8"/>
        <v>1.5</v>
      </c>
      <c r="AJ10" s="276">
        <f t="shared" si="9"/>
        <v>8.2612889983579638</v>
      </c>
    </row>
    <row r="11" spans="1:36" s="254" customFormat="1" ht="12.75" x14ac:dyDescent="0.2">
      <c r="A11" s="269">
        <v>6</v>
      </c>
      <c r="B11" s="106" t="s">
        <v>72</v>
      </c>
      <c r="C11" s="107" t="s">
        <v>55</v>
      </c>
      <c r="D11" s="108" t="s">
        <v>56</v>
      </c>
      <c r="E11" s="109">
        <v>11620</v>
      </c>
      <c r="F11" s="106" t="s">
        <v>73</v>
      </c>
      <c r="G11" s="187" t="s">
        <v>74</v>
      </c>
      <c r="H11" s="271" t="s">
        <v>167</v>
      </c>
      <c r="I11" s="272">
        <f>IF(VLOOKUP($B11,'[1]0905'!$B$6:$N$50, 8, FALSE)="Ja",VLOOKUP($B11,'[1]0905'!$B$6:$N$50, 13, FALSE),1.5)</f>
        <v>1.5</v>
      </c>
      <c r="J11" s="272">
        <f>IF(VLOOKUP($B11,'[1]1505'!$B$6:$N$28, 8, FALSE)="Ja",VLOOKUP($B11,'[1]1505'!$B$6:$N$28, 13, FALSE),1.5)</f>
        <v>0.75</v>
      </c>
      <c r="K11" s="272">
        <f>IF(VLOOKUP($B11,'[1]2305'!$B$6:$N$50, 8, FALSE)="Ja",VLOOKUP($B11,'[1]2305'!$B$6:$N$50, 13, FALSE),1.5)</f>
        <v>0.62068965517241381</v>
      </c>
      <c r="L11" s="272">
        <f>IF(VLOOKUP($B11,'[1]3005'!$B$6:$N$50, 8, FALSE)="Ja",VLOOKUP($B11,'[1]3005'!$B$6:$N$50, 13, FALSE),1.5)</f>
        <v>0.95833333333333337</v>
      </c>
      <c r="M11" s="272">
        <f>IF(VLOOKUP($B11,'[1]0606'!$B$6:$N$49, 8, FALSE)="Ja",VLOOKUP($B11,'[1]0606'!$B$6:$N$49, 13, FALSE),1.5)</f>
        <v>0.21428571428571427</v>
      </c>
      <c r="N11" s="272">
        <v>1.5</v>
      </c>
      <c r="O11" s="272">
        <v>1.5</v>
      </c>
      <c r="P11" s="272">
        <v>1.5</v>
      </c>
      <c r="Q11" s="273"/>
      <c r="R11" s="272">
        <v>1.5</v>
      </c>
      <c r="S11" s="272">
        <v>1.5</v>
      </c>
      <c r="T11" s="272">
        <v>1.5</v>
      </c>
      <c r="U11" s="272">
        <v>1.5</v>
      </c>
      <c r="V11" s="272">
        <v>1.5</v>
      </c>
      <c r="W11" s="272">
        <v>1.5</v>
      </c>
      <c r="X11" s="272">
        <v>1.5</v>
      </c>
      <c r="Y11" s="272">
        <v>1.5</v>
      </c>
      <c r="Z11" s="274">
        <f t="shared" si="0"/>
        <v>20.54330870279146</v>
      </c>
      <c r="AB11" s="274">
        <f t="shared" si="1"/>
        <v>0.21428571428571427</v>
      </c>
      <c r="AC11" s="274">
        <f t="shared" si="2"/>
        <v>0.62068965517241381</v>
      </c>
      <c r="AD11" s="274">
        <f t="shared" si="3"/>
        <v>0.75</v>
      </c>
      <c r="AE11" s="274">
        <f t="shared" si="4"/>
        <v>0.95833333333333337</v>
      </c>
      <c r="AF11" s="274">
        <f t="shared" si="5"/>
        <v>1.5</v>
      </c>
      <c r="AG11" s="274">
        <f t="shared" si="6"/>
        <v>1.5</v>
      </c>
      <c r="AH11" s="274">
        <f t="shared" si="7"/>
        <v>1.5</v>
      </c>
      <c r="AI11" s="275">
        <f t="shared" si="8"/>
        <v>1.5</v>
      </c>
      <c r="AJ11" s="276">
        <f t="shared" si="9"/>
        <v>8.543308702791462</v>
      </c>
    </row>
    <row r="12" spans="1:36" s="254" customFormat="1" ht="12.75" x14ac:dyDescent="0.2">
      <c r="A12" s="269">
        <v>7</v>
      </c>
      <c r="B12" s="106" t="s">
        <v>122</v>
      </c>
      <c r="C12" s="107" t="s">
        <v>55</v>
      </c>
      <c r="D12" s="108" t="s">
        <v>56</v>
      </c>
      <c r="E12" s="109">
        <v>175</v>
      </c>
      <c r="F12" s="106" t="s">
        <v>105</v>
      </c>
      <c r="G12" s="187" t="s">
        <v>123</v>
      </c>
      <c r="H12" s="271" t="s">
        <v>167</v>
      </c>
      <c r="I12" s="272">
        <f>IF(VLOOKUP($B12,'[1]0905'!$B$6:$N$50, 8, FALSE)="Ja",VLOOKUP($B12,'[1]0905'!$B$6:$N$50, 13, FALSE),1.5)</f>
        <v>0.80952380952380953</v>
      </c>
      <c r="J12" s="272">
        <f>IF(VLOOKUP($B12,'[1]1505'!$B$6:$N$28, 8, FALSE)="Ja",VLOOKUP($B12,'[1]1505'!$B$6:$N$28, 13, FALSE),1.5)</f>
        <v>0.55000000000000004</v>
      </c>
      <c r="K12" s="272">
        <f>IF(VLOOKUP($B12,'[1]2305'!$B$6:$N$50, 8, FALSE)="Ja",VLOOKUP($B12,'[1]2305'!$B$6:$N$50, 13, FALSE),1.5)</f>
        <v>0.48275862068965519</v>
      </c>
      <c r="L12" s="272">
        <f>IF(VLOOKUP($B12,'[1]3005'!$B$6:$N$50, 8, FALSE)="Ja",VLOOKUP($B12,'[1]3005'!$B$6:$N$50, 13, FALSE),1.5)</f>
        <v>1.5</v>
      </c>
      <c r="M12" s="272">
        <f>IF(VLOOKUP($B12,'[1]0606'!$B$6:$N$49, 8, FALSE)="Ja",VLOOKUP($B12,'[1]0606'!$B$6:$N$49, 13, FALSE),1.5)</f>
        <v>0.7857142857142857</v>
      </c>
      <c r="N12" s="272">
        <v>1.5</v>
      </c>
      <c r="O12" s="272">
        <v>1.5</v>
      </c>
      <c r="P12" s="272">
        <v>1.5</v>
      </c>
      <c r="Q12" s="273"/>
      <c r="R12" s="272">
        <v>1.5</v>
      </c>
      <c r="S12" s="272">
        <v>1.5</v>
      </c>
      <c r="T12" s="272">
        <v>1.5</v>
      </c>
      <c r="U12" s="272">
        <v>1.5</v>
      </c>
      <c r="V12" s="272">
        <v>1.5</v>
      </c>
      <c r="W12" s="272">
        <v>1.5</v>
      </c>
      <c r="X12" s="272">
        <v>1.5</v>
      </c>
      <c r="Y12" s="272">
        <v>1.5</v>
      </c>
      <c r="Z12" s="274">
        <f t="shared" si="0"/>
        <v>20.62799671592775</v>
      </c>
      <c r="AB12" s="274">
        <f t="shared" si="1"/>
        <v>0.48275862068965519</v>
      </c>
      <c r="AC12" s="274">
        <f t="shared" si="2"/>
        <v>0.55000000000000004</v>
      </c>
      <c r="AD12" s="274">
        <f t="shared" si="3"/>
        <v>0.7857142857142857</v>
      </c>
      <c r="AE12" s="274">
        <f t="shared" si="4"/>
        <v>0.80952380952380953</v>
      </c>
      <c r="AF12" s="274">
        <f t="shared" si="5"/>
        <v>1.5</v>
      </c>
      <c r="AG12" s="274">
        <f t="shared" si="6"/>
        <v>1.5</v>
      </c>
      <c r="AH12" s="274">
        <f t="shared" si="7"/>
        <v>1.5</v>
      </c>
      <c r="AI12" s="275">
        <f t="shared" si="8"/>
        <v>1.5</v>
      </c>
      <c r="AJ12" s="276">
        <f t="shared" si="9"/>
        <v>8.6279967159277504</v>
      </c>
    </row>
    <row r="13" spans="1:36" s="254" customFormat="1" ht="12.75" x14ac:dyDescent="0.2">
      <c r="A13" s="269">
        <v>8</v>
      </c>
      <c r="B13" s="85" t="s">
        <v>116</v>
      </c>
      <c r="C13" s="119" t="s">
        <v>55</v>
      </c>
      <c r="D13" s="83" t="s">
        <v>56</v>
      </c>
      <c r="E13" s="84">
        <v>11541</v>
      </c>
      <c r="F13" s="85" t="s">
        <v>117</v>
      </c>
      <c r="G13" s="86" t="s">
        <v>118</v>
      </c>
      <c r="H13" s="271" t="s">
        <v>167</v>
      </c>
      <c r="I13" s="272">
        <f>IF(VLOOKUP($B13,'[1]0905'!$B$6:$N$50, 8, FALSE)="Ja",VLOOKUP($B13,'[1]0905'!$B$6:$N$50, 13, FALSE),1.5)</f>
        <v>0.61904761904761907</v>
      </c>
      <c r="J13" s="272">
        <v>1.5</v>
      </c>
      <c r="K13" s="272">
        <f>IF(VLOOKUP($B13,'[1]2305'!$B$6:$N$50, 8, FALSE)="Ja",VLOOKUP($B13,'[1]2305'!$B$6:$N$50, 13, FALSE),1.5)</f>
        <v>0.82758620689655171</v>
      </c>
      <c r="L13" s="272">
        <f>IF(VLOOKUP($B13,'[1]3005'!$B$6:$N$50, 8, FALSE)="Ja",VLOOKUP($B13,'[1]3005'!$B$6:$N$50, 13, FALSE),1.5)</f>
        <v>0.58333333333333337</v>
      </c>
      <c r="M13" s="272">
        <f>IF(VLOOKUP($B13,'[1]0606'!$B$6:$N$49, 8, FALSE)="Ja",VLOOKUP($B13,'[1]0606'!$B$6:$N$49, 13, FALSE),1.5)</f>
        <v>0.7142857142857143</v>
      </c>
      <c r="N13" s="272">
        <v>1.5</v>
      </c>
      <c r="O13" s="272">
        <v>1.5</v>
      </c>
      <c r="P13" s="272">
        <v>1.5</v>
      </c>
      <c r="Q13" s="273"/>
      <c r="R13" s="272">
        <v>1.5</v>
      </c>
      <c r="S13" s="272">
        <v>1.5</v>
      </c>
      <c r="T13" s="272">
        <v>1.5</v>
      </c>
      <c r="U13" s="272">
        <v>1.5</v>
      </c>
      <c r="V13" s="272">
        <v>1.5</v>
      </c>
      <c r="W13" s="272">
        <v>1.5</v>
      </c>
      <c r="X13" s="272">
        <v>1.5</v>
      </c>
      <c r="Y13" s="272">
        <v>1.5</v>
      </c>
      <c r="Z13" s="274">
        <f t="shared" si="0"/>
        <v>20.744252873563219</v>
      </c>
      <c r="AB13" s="274">
        <f t="shared" si="1"/>
        <v>0.58333333333333337</v>
      </c>
      <c r="AC13" s="274">
        <f t="shared" si="2"/>
        <v>0.61904761904761907</v>
      </c>
      <c r="AD13" s="274">
        <f t="shared" si="3"/>
        <v>0.7142857142857143</v>
      </c>
      <c r="AE13" s="274">
        <f t="shared" si="4"/>
        <v>0.82758620689655171</v>
      </c>
      <c r="AF13" s="274">
        <f t="shared" si="5"/>
        <v>1.5</v>
      </c>
      <c r="AG13" s="274">
        <f t="shared" si="6"/>
        <v>1.5</v>
      </c>
      <c r="AH13" s="274">
        <f t="shared" si="7"/>
        <v>1.5</v>
      </c>
      <c r="AI13" s="275">
        <f t="shared" si="8"/>
        <v>1.5</v>
      </c>
      <c r="AJ13" s="276">
        <f t="shared" si="9"/>
        <v>8.7442528735632195</v>
      </c>
    </row>
    <row r="14" spans="1:36" s="254" customFormat="1" ht="12.75" x14ac:dyDescent="0.2">
      <c r="A14" s="269">
        <v>9</v>
      </c>
      <c r="B14" s="106" t="s">
        <v>83</v>
      </c>
      <c r="C14" s="107" t="s">
        <v>84</v>
      </c>
      <c r="D14" s="108" t="s">
        <v>56</v>
      </c>
      <c r="E14" s="109">
        <v>329</v>
      </c>
      <c r="F14" s="106" t="s">
        <v>85</v>
      </c>
      <c r="G14" s="187" t="s">
        <v>86</v>
      </c>
      <c r="H14" s="271" t="s">
        <v>166</v>
      </c>
      <c r="I14" s="272">
        <f>IF(VLOOKUP($B14,'[1]0905'!$B$6:$N$50, 8, FALSE)="Ja",VLOOKUP($B14,'[1]0905'!$B$6:$N$50, 13, FALSE),1.5)</f>
        <v>1.5</v>
      </c>
      <c r="J14" s="272">
        <f>IF(VLOOKUP($B14,'[1]1505'!$B$6:$N$28, 8, FALSE)="Ja",VLOOKUP($B14,'[1]1505'!$B$6:$N$28, 13, FALSE),1.5)</f>
        <v>0.9</v>
      </c>
      <c r="K14" s="272">
        <f>IF(VLOOKUP($B14,'[1]2305'!$B$6:$N$50, 8, FALSE)="Ja",VLOOKUP($B14,'[1]2305'!$B$6:$N$50, 13, FALSE),1.5)</f>
        <v>3.4482758620689655E-2</v>
      </c>
      <c r="L14" s="272">
        <v>1.5</v>
      </c>
      <c r="M14" s="272">
        <f>IF(VLOOKUP($B14,'[1]0606'!$B$6:$N$49, 8, FALSE)="Ja",VLOOKUP($B14,'[1]0606'!$B$6:$N$49, 13, FALSE),1.5)</f>
        <v>0.35714285714285715</v>
      </c>
      <c r="N14" s="272">
        <v>1.5</v>
      </c>
      <c r="O14" s="272">
        <v>1.5</v>
      </c>
      <c r="P14" s="272">
        <v>1.5</v>
      </c>
      <c r="Q14" s="273"/>
      <c r="R14" s="272">
        <v>1.5</v>
      </c>
      <c r="S14" s="272">
        <v>1.5</v>
      </c>
      <c r="T14" s="272">
        <v>1.5</v>
      </c>
      <c r="U14" s="272">
        <v>1.5</v>
      </c>
      <c r="V14" s="272">
        <v>1.5</v>
      </c>
      <c r="W14" s="272">
        <v>1.5</v>
      </c>
      <c r="X14" s="272">
        <v>1.5</v>
      </c>
      <c r="Y14" s="272">
        <v>1.5</v>
      </c>
      <c r="Z14" s="274">
        <f t="shared" si="0"/>
        <v>20.791625615763547</v>
      </c>
      <c r="AB14" s="274">
        <f t="shared" si="1"/>
        <v>3.4482758620689655E-2</v>
      </c>
      <c r="AC14" s="274">
        <f t="shared" si="2"/>
        <v>0.35714285714285715</v>
      </c>
      <c r="AD14" s="274">
        <f t="shared" si="3"/>
        <v>0.9</v>
      </c>
      <c r="AE14" s="274">
        <f t="shared" si="4"/>
        <v>1.5</v>
      </c>
      <c r="AF14" s="274">
        <f t="shared" si="5"/>
        <v>1.5</v>
      </c>
      <c r="AG14" s="274">
        <f t="shared" si="6"/>
        <v>1.5</v>
      </c>
      <c r="AH14" s="274">
        <f t="shared" si="7"/>
        <v>1.5</v>
      </c>
      <c r="AI14" s="275">
        <f t="shared" si="8"/>
        <v>1.5</v>
      </c>
      <c r="AJ14" s="276">
        <f t="shared" si="9"/>
        <v>8.7916256157635466</v>
      </c>
    </row>
    <row r="15" spans="1:36" s="254" customFormat="1" ht="14.65" customHeight="1" x14ac:dyDescent="0.2">
      <c r="A15" s="269">
        <v>10</v>
      </c>
      <c r="B15" s="81" t="s">
        <v>80</v>
      </c>
      <c r="C15" s="82" t="s">
        <v>60</v>
      </c>
      <c r="D15" s="286" t="s">
        <v>56</v>
      </c>
      <c r="E15" s="82">
        <v>9727</v>
      </c>
      <c r="F15" s="287" t="s">
        <v>81</v>
      </c>
      <c r="G15" s="86" t="s">
        <v>82</v>
      </c>
      <c r="H15" s="271" t="s">
        <v>166</v>
      </c>
      <c r="I15" s="272">
        <f>IF(VLOOKUP($B15,'[1]0905'!$B$6:$N$50, 8, FALSE)="Ja",VLOOKUP($B15,'[1]0905'!$B$6:$N$50, 13, FALSE),1.5)</f>
        <v>0.42857142857142855</v>
      </c>
      <c r="J15" s="272">
        <v>1.5</v>
      </c>
      <c r="K15" s="272">
        <v>1.5</v>
      </c>
      <c r="L15" s="272">
        <f>IF(VLOOKUP($B15,'[1]3005'!$B$6:$N$50, 8, FALSE)="Ja",VLOOKUP($B15,'[1]3005'!$B$6:$N$50, 13, FALSE),1.5)</f>
        <v>0.54166666666666663</v>
      </c>
      <c r="M15" s="272">
        <f>IF(VLOOKUP($B15,'[1]0606'!$B$6:$N$49, 8, FALSE)="Ja",VLOOKUP($B15,'[1]0606'!$B$6:$N$49, 13, FALSE),1.5)</f>
        <v>0.32142857142857145</v>
      </c>
      <c r="N15" s="272">
        <v>1.5</v>
      </c>
      <c r="O15" s="272">
        <v>1.5</v>
      </c>
      <c r="P15" s="272">
        <v>1.5</v>
      </c>
      <c r="Q15" s="273"/>
      <c r="R15" s="272">
        <v>1.5</v>
      </c>
      <c r="S15" s="272">
        <v>1.5</v>
      </c>
      <c r="T15" s="272">
        <v>1.5</v>
      </c>
      <c r="U15" s="272">
        <v>1.5</v>
      </c>
      <c r="V15" s="272">
        <v>1.5</v>
      </c>
      <c r="W15" s="272">
        <v>1.5</v>
      </c>
      <c r="X15" s="272">
        <v>1.5</v>
      </c>
      <c r="Y15" s="272">
        <v>1.5</v>
      </c>
      <c r="Z15" s="274">
        <f t="shared" si="0"/>
        <v>20.791666666666668</v>
      </c>
      <c r="AB15" s="274">
        <f t="shared" si="1"/>
        <v>0.32142857142857145</v>
      </c>
      <c r="AC15" s="274">
        <f t="shared" si="2"/>
        <v>0.42857142857142855</v>
      </c>
      <c r="AD15" s="274">
        <f t="shared" si="3"/>
        <v>0.54166666666666663</v>
      </c>
      <c r="AE15" s="274">
        <f t="shared" si="4"/>
        <v>1.5</v>
      </c>
      <c r="AF15" s="274">
        <f t="shared" si="5"/>
        <v>1.5</v>
      </c>
      <c r="AG15" s="274">
        <f t="shared" si="6"/>
        <v>1.5</v>
      </c>
      <c r="AH15" s="274">
        <f t="shared" si="7"/>
        <v>1.5</v>
      </c>
      <c r="AI15" s="275">
        <f t="shared" si="8"/>
        <v>1.5</v>
      </c>
      <c r="AJ15" s="276">
        <f t="shared" si="9"/>
        <v>8.7916666666666661</v>
      </c>
    </row>
    <row r="16" spans="1:36" s="254" customFormat="1" ht="14.65" customHeight="1" x14ac:dyDescent="0.2">
      <c r="A16" s="269">
        <v>11</v>
      </c>
      <c r="B16" s="85" t="s">
        <v>94</v>
      </c>
      <c r="C16" s="119" t="s">
        <v>60</v>
      </c>
      <c r="D16" s="83" t="s">
        <v>56</v>
      </c>
      <c r="E16" s="84">
        <v>16220</v>
      </c>
      <c r="F16" s="85" t="s">
        <v>95</v>
      </c>
      <c r="G16" s="86" t="s">
        <v>96</v>
      </c>
      <c r="H16" s="283" t="s">
        <v>167</v>
      </c>
      <c r="I16" s="272">
        <v>1.5</v>
      </c>
      <c r="J16" s="272">
        <v>1.5</v>
      </c>
      <c r="K16" s="272">
        <f>IF(VLOOKUP($B16,'[1]2305'!$B$6:$N$50, 8, FALSE)="Ja",VLOOKUP($B16,'[1]2305'!$B$6:$N$50, 13, FALSE),1.5)</f>
        <v>0.41379310344827586</v>
      </c>
      <c r="L16" s="272">
        <f>IF(VLOOKUP($B16,'[1]3005'!$B$6:$N$50, 8, FALSE)="Ja",VLOOKUP($B16,'[1]3005'!$B$6:$N$50, 13, FALSE),1.5)</f>
        <v>0.41666666666666669</v>
      </c>
      <c r="M16" s="272">
        <f>IF(VLOOKUP($B16,'[1]0606'!$B$6:$N$49, 8, FALSE)="Ja",VLOOKUP($B16,'[1]0606'!$B$6:$N$49, 13, FALSE),1.5)</f>
        <v>0.4642857142857143</v>
      </c>
      <c r="N16" s="272">
        <v>1.5</v>
      </c>
      <c r="O16" s="272">
        <v>1.5</v>
      </c>
      <c r="P16" s="272">
        <v>1.5</v>
      </c>
      <c r="Q16" s="273"/>
      <c r="R16" s="272">
        <v>1.5</v>
      </c>
      <c r="S16" s="272">
        <v>1.5</v>
      </c>
      <c r="T16" s="272">
        <v>1.5</v>
      </c>
      <c r="U16" s="272">
        <v>1.5</v>
      </c>
      <c r="V16" s="272">
        <v>1.5</v>
      </c>
      <c r="W16" s="272">
        <v>1.5</v>
      </c>
      <c r="X16" s="272">
        <v>1.5</v>
      </c>
      <c r="Y16" s="272">
        <v>1.5</v>
      </c>
      <c r="Z16" s="274">
        <f t="shared" si="0"/>
        <v>20.794745484400657</v>
      </c>
      <c r="AB16" s="274">
        <f t="shared" si="1"/>
        <v>0.41379310344827586</v>
      </c>
      <c r="AC16" s="274">
        <f t="shared" si="2"/>
        <v>0.41666666666666669</v>
      </c>
      <c r="AD16" s="274">
        <f t="shared" si="3"/>
        <v>0.4642857142857143</v>
      </c>
      <c r="AE16" s="274">
        <f t="shared" si="4"/>
        <v>1.5</v>
      </c>
      <c r="AF16" s="274">
        <f t="shared" si="5"/>
        <v>1.5</v>
      </c>
      <c r="AG16" s="274">
        <f t="shared" si="6"/>
        <v>1.5</v>
      </c>
      <c r="AH16" s="274">
        <f t="shared" si="7"/>
        <v>1.5</v>
      </c>
      <c r="AI16" s="275">
        <f t="shared" si="8"/>
        <v>1.5</v>
      </c>
      <c r="AJ16" s="276">
        <f t="shared" si="9"/>
        <v>8.7947454844006572</v>
      </c>
    </row>
    <row r="17" spans="1:36" s="254" customFormat="1" ht="14.65" customHeight="1" x14ac:dyDescent="0.2">
      <c r="A17" s="269">
        <v>12</v>
      </c>
      <c r="B17" s="164" t="s">
        <v>110</v>
      </c>
      <c r="C17" s="165" t="s">
        <v>60</v>
      </c>
      <c r="D17" s="166" t="s">
        <v>56</v>
      </c>
      <c r="E17" s="167">
        <v>13724</v>
      </c>
      <c r="F17" s="288" t="s">
        <v>111</v>
      </c>
      <c r="G17" s="289" t="s">
        <v>112</v>
      </c>
      <c r="H17" s="271" t="s">
        <v>166</v>
      </c>
      <c r="I17" s="272">
        <f>IF(VLOOKUP($B17,'[1]0905'!$B$6:$N$50, 8, FALSE)="Ja",VLOOKUP($B17,'[1]0905'!$B$6:$N$50, 13, FALSE),1.5)</f>
        <v>0.76190476190476186</v>
      </c>
      <c r="J17" s="272">
        <v>1.5</v>
      </c>
      <c r="K17" s="272">
        <f>IF(VLOOKUP($B17,'[1]2305'!$B$6:$N$50, 8, FALSE)="Ja",VLOOKUP($B17,'[1]2305'!$B$6:$N$50, 13, FALSE),1.5)</f>
        <v>0.86206896551724133</v>
      </c>
      <c r="L17" s="272">
        <f>IF(VLOOKUP($B17,'[1]3005'!$B$6:$N$50, 8, FALSE)="Ja",VLOOKUP($B17,'[1]3005'!$B$6:$N$50, 13, FALSE),1.5)</f>
        <v>0.83333333333333337</v>
      </c>
      <c r="M17" s="272">
        <f>IF(VLOOKUP($B17,'[1]0606'!$B$6:$N$49, 8, FALSE)="Ja",VLOOKUP($B17,'[1]0606'!$B$6:$N$49, 13, FALSE),1.5)</f>
        <v>0.6428571428571429</v>
      </c>
      <c r="N17" s="272">
        <v>1.5</v>
      </c>
      <c r="O17" s="272">
        <v>1.5</v>
      </c>
      <c r="P17" s="272">
        <v>1.5</v>
      </c>
      <c r="Q17" s="273"/>
      <c r="R17" s="272">
        <v>1.5</v>
      </c>
      <c r="S17" s="272">
        <v>1.5</v>
      </c>
      <c r="T17" s="272">
        <v>1.5</v>
      </c>
      <c r="U17" s="272">
        <v>1.5</v>
      </c>
      <c r="V17" s="272">
        <v>1.5</v>
      </c>
      <c r="W17" s="272">
        <v>1.5</v>
      </c>
      <c r="X17" s="272">
        <v>1.5</v>
      </c>
      <c r="Y17" s="272">
        <v>1.5</v>
      </c>
      <c r="Z17" s="274">
        <f t="shared" si="0"/>
        <v>21.100164203612479</v>
      </c>
      <c r="AB17" s="274">
        <f t="shared" si="1"/>
        <v>0.6428571428571429</v>
      </c>
      <c r="AC17" s="274">
        <f t="shared" si="2"/>
        <v>0.76190476190476186</v>
      </c>
      <c r="AD17" s="274">
        <f t="shared" si="3"/>
        <v>0.83333333333333337</v>
      </c>
      <c r="AE17" s="274">
        <f t="shared" si="4"/>
        <v>0.86206896551724133</v>
      </c>
      <c r="AF17" s="274">
        <f t="shared" si="5"/>
        <v>1.5</v>
      </c>
      <c r="AG17" s="274">
        <f t="shared" si="6"/>
        <v>1.5</v>
      </c>
      <c r="AH17" s="274">
        <f t="shared" si="7"/>
        <v>1.5</v>
      </c>
      <c r="AI17" s="275">
        <f t="shared" si="8"/>
        <v>1.5</v>
      </c>
      <c r="AJ17" s="276">
        <f t="shared" si="9"/>
        <v>9.1001642036124792</v>
      </c>
    </row>
    <row r="18" spans="1:36" s="254" customFormat="1" ht="14.65" customHeight="1" x14ac:dyDescent="0.2">
      <c r="A18" s="269">
        <v>13</v>
      </c>
      <c r="B18" s="164" t="s">
        <v>87</v>
      </c>
      <c r="C18" s="165" t="s">
        <v>55</v>
      </c>
      <c r="D18" s="166" t="s">
        <v>56</v>
      </c>
      <c r="E18" s="167">
        <v>88</v>
      </c>
      <c r="F18" s="164" t="s">
        <v>88</v>
      </c>
      <c r="G18" s="282" t="s">
        <v>89</v>
      </c>
      <c r="H18" s="271" t="s">
        <v>167</v>
      </c>
      <c r="I18" s="272">
        <v>1.5</v>
      </c>
      <c r="J18" s="272">
        <f>IF(VLOOKUP($B18,'[1]1505'!$B$6:$N$28, 8, FALSE)="Ja",VLOOKUP($B18,'[1]1505'!$B$6:$N$28, 13, FALSE),1.5)</f>
        <v>0.8</v>
      </c>
      <c r="K18" s="272">
        <f>IF(VLOOKUP($B18,'[1]2305'!$B$6:$N$50, 8, FALSE)="Ja",VLOOKUP($B18,'[1]2305'!$B$6:$N$50, 13, FALSE),1.5)</f>
        <v>1.5</v>
      </c>
      <c r="L18" s="272">
        <f>IF(VLOOKUP($B18,'[1]3005'!$B$6:$N$50, 8, FALSE)="Ja",VLOOKUP($B18,'[1]3005'!$B$6:$N$50, 13, FALSE),1.5)</f>
        <v>0.45833333333333331</v>
      </c>
      <c r="M18" s="272">
        <f>IF(VLOOKUP($B18,'[1]0606'!$B$6:$N$49, 8, FALSE)="Ja",VLOOKUP($B18,'[1]0606'!$B$6:$N$49, 13, FALSE),1.5)</f>
        <v>0.39285714285714285</v>
      </c>
      <c r="N18" s="272">
        <v>1.5</v>
      </c>
      <c r="O18" s="272">
        <v>1.5</v>
      </c>
      <c r="P18" s="272">
        <v>1.5</v>
      </c>
      <c r="Q18" s="273"/>
      <c r="R18" s="272">
        <v>1.5</v>
      </c>
      <c r="S18" s="272">
        <v>1.5</v>
      </c>
      <c r="T18" s="272">
        <v>1.5</v>
      </c>
      <c r="U18" s="272">
        <v>1.5</v>
      </c>
      <c r="V18" s="272">
        <v>1.5</v>
      </c>
      <c r="W18" s="272">
        <v>1.5</v>
      </c>
      <c r="X18" s="272">
        <v>1.5</v>
      </c>
      <c r="Y18" s="272">
        <v>1.5</v>
      </c>
      <c r="Z18" s="274">
        <f t="shared" si="0"/>
        <v>21.151190476190475</v>
      </c>
      <c r="AB18" s="274">
        <f t="shared" si="1"/>
        <v>0.39285714285714285</v>
      </c>
      <c r="AC18" s="274">
        <f t="shared" si="2"/>
        <v>0.45833333333333331</v>
      </c>
      <c r="AD18" s="274">
        <f t="shared" si="3"/>
        <v>0.8</v>
      </c>
      <c r="AE18" s="274">
        <f t="shared" si="4"/>
        <v>1.5</v>
      </c>
      <c r="AF18" s="274">
        <f t="shared" si="5"/>
        <v>1.5</v>
      </c>
      <c r="AG18" s="274">
        <f t="shared" si="6"/>
        <v>1.5</v>
      </c>
      <c r="AH18" s="274">
        <f t="shared" si="7"/>
        <v>1.5</v>
      </c>
      <c r="AI18" s="275">
        <f t="shared" si="8"/>
        <v>1.5</v>
      </c>
      <c r="AJ18" s="276">
        <f t="shared" si="9"/>
        <v>9.1511904761904752</v>
      </c>
    </row>
    <row r="19" spans="1:36" s="254" customFormat="1" ht="14.65" customHeight="1" x14ac:dyDescent="0.25">
      <c r="A19" s="269">
        <v>14</v>
      </c>
      <c r="B19" s="198" t="s">
        <v>90</v>
      </c>
      <c r="C19" s="107" t="s">
        <v>55</v>
      </c>
      <c r="D19" s="108" t="s">
        <v>56</v>
      </c>
      <c r="E19" s="109" t="s">
        <v>91</v>
      </c>
      <c r="F19" s="106" t="s">
        <v>92</v>
      </c>
      <c r="G19" s="187" t="s">
        <v>93</v>
      </c>
      <c r="H19" s="271" t="s">
        <v>167</v>
      </c>
      <c r="I19" s="272">
        <f>IF(VLOOKUP($B19,'[1]0905'!$B$6:$N$50, 8, FALSE)="Ja",VLOOKUP($B19,'[1]0905'!$B$6:$N$50, 13, FALSE),1.5)</f>
        <v>0.5714285714285714</v>
      </c>
      <c r="J19" s="272">
        <v>1.5</v>
      </c>
      <c r="K19" s="272">
        <f>IF(VLOOKUP($B19,'[1]2305'!$B$6:$N$50, 8, FALSE)="Ja",VLOOKUP($B19,'[1]2305'!$B$6:$N$50, 13, FALSE),1.5)</f>
        <v>0.75862068965517238</v>
      </c>
      <c r="L19" s="272">
        <v>1.5</v>
      </c>
      <c r="M19" s="272">
        <f>IF(VLOOKUP($B19,'[1]0606'!$B$6:$N$49, 8, FALSE)="Ja",VLOOKUP($B19,'[1]0606'!$B$6:$N$49, 13, FALSE),1.5)</f>
        <v>0.42857142857142855</v>
      </c>
      <c r="N19" s="272">
        <v>1.5</v>
      </c>
      <c r="O19" s="272">
        <v>1.5</v>
      </c>
      <c r="P19" s="272">
        <v>1.5</v>
      </c>
      <c r="Q19" s="273"/>
      <c r="R19" s="272">
        <v>1.5</v>
      </c>
      <c r="S19" s="272">
        <v>1.5</v>
      </c>
      <c r="T19" s="272">
        <v>1.5</v>
      </c>
      <c r="U19" s="272">
        <v>1.5</v>
      </c>
      <c r="V19" s="272">
        <v>1.5</v>
      </c>
      <c r="W19" s="272">
        <v>1.5</v>
      </c>
      <c r="X19" s="272">
        <v>1.5</v>
      </c>
      <c r="Y19" s="272">
        <v>1.5</v>
      </c>
      <c r="Z19" s="274">
        <f t="shared" si="0"/>
        <v>21.258620689655174</v>
      </c>
      <c r="AB19" s="274">
        <f t="shared" si="1"/>
        <v>0.42857142857142855</v>
      </c>
      <c r="AC19" s="274">
        <f t="shared" si="2"/>
        <v>0.5714285714285714</v>
      </c>
      <c r="AD19" s="274">
        <f t="shared" si="3"/>
        <v>0.75862068965517238</v>
      </c>
      <c r="AE19" s="274">
        <f t="shared" si="4"/>
        <v>1.5</v>
      </c>
      <c r="AF19" s="274">
        <f t="shared" si="5"/>
        <v>1.5</v>
      </c>
      <c r="AG19" s="274">
        <f t="shared" si="6"/>
        <v>1.5</v>
      </c>
      <c r="AH19" s="274">
        <f t="shared" si="7"/>
        <v>1.5</v>
      </c>
      <c r="AI19" s="275">
        <f t="shared" si="8"/>
        <v>1.5</v>
      </c>
      <c r="AJ19" s="276">
        <f t="shared" si="9"/>
        <v>9.2586206896551726</v>
      </c>
    </row>
    <row r="20" spans="1:36" s="254" customFormat="1" ht="14.65" customHeight="1" x14ac:dyDescent="0.2">
      <c r="A20" s="269">
        <v>15</v>
      </c>
      <c r="B20" s="227" t="s">
        <v>134</v>
      </c>
      <c r="C20" s="228" t="s">
        <v>60</v>
      </c>
      <c r="D20" s="229" t="s">
        <v>56</v>
      </c>
      <c r="E20" s="230">
        <v>3951</v>
      </c>
      <c r="F20" s="227" t="s">
        <v>135</v>
      </c>
      <c r="G20" s="236" t="s">
        <v>136</v>
      </c>
      <c r="H20" s="271" t="s">
        <v>166</v>
      </c>
      <c r="I20" s="272">
        <f>IF(VLOOKUP($B20,'[1]0905'!$B$6:$N$50, 8, FALSE)="Ja",VLOOKUP($B20,'[1]0905'!$B$6:$N$50, 13, FALSE),1.5)</f>
        <v>0.7142857142857143</v>
      </c>
      <c r="J20" s="272">
        <v>1.5</v>
      </c>
      <c r="K20" s="272">
        <f>IF(VLOOKUP($B20,'[1]2305'!$B$6:$N$50, 8, FALSE)="Ja",VLOOKUP($B20,'[1]2305'!$B$6:$N$50, 13, FALSE),1.5)</f>
        <v>0.7931034482758621</v>
      </c>
      <c r="L20" s="272">
        <f>IF(VLOOKUP($B20,'[1]3005'!$B$6:$N$50, 8, FALSE)="Ja",VLOOKUP($B20,'[1]3005'!$B$6:$N$50, 13, FALSE),1.5)</f>
        <v>0.79166666666666663</v>
      </c>
      <c r="M20" s="272">
        <f>IF(VLOOKUP($B20,'[1]0606'!$B$6:$N$49, 8, FALSE)="Ja",VLOOKUP($B20,'[1]0606'!$B$6:$N$49, 13, FALSE),1.5)</f>
        <v>1</v>
      </c>
      <c r="N20" s="272">
        <v>1.5</v>
      </c>
      <c r="O20" s="272">
        <v>1.5</v>
      </c>
      <c r="P20" s="272">
        <v>1.5</v>
      </c>
      <c r="Q20" s="273"/>
      <c r="R20" s="272">
        <v>1.5</v>
      </c>
      <c r="S20" s="272">
        <v>1.5</v>
      </c>
      <c r="T20" s="272">
        <v>1.5</v>
      </c>
      <c r="U20" s="272">
        <v>1.5</v>
      </c>
      <c r="V20" s="272">
        <v>1.5</v>
      </c>
      <c r="W20" s="272">
        <v>1.5</v>
      </c>
      <c r="X20" s="272">
        <v>1.5</v>
      </c>
      <c r="Y20" s="272">
        <v>1.5</v>
      </c>
      <c r="Z20" s="274">
        <f t="shared" si="0"/>
        <v>21.299055829228244</v>
      </c>
      <c r="AB20" s="274">
        <f t="shared" si="1"/>
        <v>0.7142857142857143</v>
      </c>
      <c r="AC20" s="274">
        <f t="shared" si="2"/>
        <v>0.79166666666666663</v>
      </c>
      <c r="AD20" s="274">
        <f t="shared" si="3"/>
        <v>0.7931034482758621</v>
      </c>
      <c r="AE20" s="274">
        <f t="shared" si="4"/>
        <v>1</v>
      </c>
      <c r="AF20" s="274">
        <f t="shared" si="5"/>
        <v>1.5</v>
      </c>
      <c r="AG20" s="274">
        <f t="shared" si="6"/>
        <v>1.5</v>
      </c>
      <c r="AH20" s="274">
        <f t="shared" si="7"/>
        <v>1.5</v>
      </c>
      <c r="AI20" s="275">
        <f t="shared" si="8"/>
        <v>1.5</v>
      </c>
      <c r="AJ20" s="276">
        <f t="shared" si="9"/>
        <v>9.2990558292282426</v>
      </c>
    </row>
    <row r="21" spans="1:36" s="254" customFormat="1" ht="14.65" customHeight="1" x14ac:dyDescent="0.2">
      <c r="A21" s="269">
        <v>16</v>
      </c>
      <c r="B21" s="106" t="s">
        <v>75</v>
      </c>
      <c r="C21" s="107" t="s">
        <v>60</v>
      </c>
      <c r="D21" s="108" t="s">
        <v>56</v>
      </c>
      <c r="E21" s="109">
        <v>22</v>
      </c>
      <c r="F21" s="106" t="s">
        <v>64</v>
      </c>
      <c r="G21" s="187" t="s">
        <v>76</v>
      </c>
      <c r="H21" s="271" t="s">
        <v>166</v>
      </c>
      <c r="I21" s="272">
        <f>IF(VLOOKUP($B21,'[1]0905'!$B$6:$N$50, 8, FALSE)="Ja",VLOOKUP($B21,'[1]0905'!$B$6:$N$50, 13, FALSE),1.5)</f>
        <v>1.5</v>
      </c>
      <c r="J21" s="272">
        <f>IF(VLOOKUP($B21,'[1]1505'!$B$6:$N$28, 8, FALSE)="Ja",VLOOKUP($B21,'[1]1505'!$B$6:$N$28, 13, FALSE),1.5)</f>
        <v>1.5</v>
      </c>
      <c r="K21" s="272">
        <f>IF(VLOOKUP($B21,'[1]2305'!$B$6:$N$50, 8, FALSE)="Ja",VLOOKUP($B21,'[1]2305'!$B$6:$N$50, 13, FALSE),1.5)</f>
        <v>0.34482758620689657</v>
      </c>
      <c r="L21" s="272">
        <f>IF(VLOOKUP($B21,'[1]3005'!$B$6:$N$50, 8, FALSE)="Ja",VLOOKUP($B21,'[1]3005'!$B$6:$N$50, 13, FALSE),1.5)</f>
        <v>1.5</v>
      </c>
      <c r="M21" s="272">
        <f>IF(VLOOKUP($B21,'[1]0606'!$B$6:$N$49, 8, FALSE)="Ja",VLOOKUP($B21,'[1]0606'!$B$6:$N$49, 13, FALSE),1.5)</f>
        <v>0.25</v>
      </c>
      <c r="N21" s="272">
        <v>1.5</v>
      </c>
      <c r="O21" s="272">
        <v>1.5</v>
      </c>
      <c r="P21" s="272">
        <v>1.5</v>
      </c>
      <c r="Q21" s="273"/>
      <c r="R21" s="272">
        <v>1.5</v>
      </c>
      <c r="S21" s="272">
        <v>1.5</v>
      </c>
      <c r="T21" s="272">
        <v>1.5</v>
      </c>
      <c r="U21" s="272">
        <v>1.5</v>
      </c>
      <c r="V21" s="272">
        <v>1.5</v>
      </c>
      <c r="W21" s="272">
        <v>1.5</v>
      </c>
      <c r="X21" s="272">
        <v>1.5</v>
      </c>
      <c r="Y21" s="272">
        <v>1.5</v>
      </c>
      <c r="Z21" s="274">
        <f t="shared" si="0"/>
        <v>21.594827586206897</v>
      </c>
      <c r="AB21" s="274">
        <f t="shared" si="1"/>
        <v>0.25</v>
      </c>
      <c r="AC21" s="274">
        <f t="shared" si="2"/>
        <v>0.34482758620689657</v>
      </c>
      <c r="AD21" s="274">
        <f t="shared" si="3"/>
        <v>1.5</v>
      </c>
      <c r="AE21" s="274">
        <f t="shared" si="4"/>
        <v>1.5</v>
      </c>
      <c r="AF21" s="274">
        <f t="shared" si="5"/>
        <v>1.5</v>
      </c>
      <c r="AG21" s="274">
        <f t="shared" si="6"/>
        <v>1.5</v>
      </c>
      <c r="AH21" s="274">
        <f t="shared" si="7"/>
        <v>1.5</v>
      </c>
      <c r="AI21" s="275">
        <f t="shared" si="8"/>
        <v>1.5</v>
      </c>
      <c r="AJ21" s="276">
        <f t="shared" si="9"/>
        <v>9.5948275862068968</v>
      </c>
    </row>
    <row r="22" spans="1:36" s="254" customFormat="1" ht="14.65" customHeight="1" x14ac:dyDescent="0.2">
      <c r="A22" s="269">
        <v>17</v>
      </c>
      <c r="B22" s="85" t="s">
        <v>104</v>
      </c>
      <c r="C22" s="119" t="s">
        <v>84</v>
      </c>
      <c r="D22" s="83" t="s">
        <v>56</v>
      </c>
      <c r="E22" s="84">
        <v>174</v>
      </c>
      <c r="F22" s="85" t="s">
        <v>105</v>
      </c>
      <c r="G22" s="86" t="s">
        <v>106</v>
      </c>
      <c r="H22" s="271" t="s">
        <v>167</v>
      </c>
      <c r="I22" s="272">
        <v>1.5</v>
      </c>
      <c r="J22" s="272">
        <v>1.5</v>
      </c>
      <c r="K22" s="272">
        <f>IF(VLOOKUP($B22,'[1]2305'!$B$6:$N$50, 8, FALSE)="Ja",VLOOKUP($B22,'[1]2305'!$B$6:$N$50, 13, FALSE),1.5)</f>
        <v>0.17241379310344829</v>
      </c>
      <c r="L22" s="272">
        <v>1.5</v>
      </c>
      <c r="M22" s="272">
        <f>IF(VLOOKUP($B22,'[1]0606'!$B$6:$N$49, 8, FALSE)="Ja",VLOOKUP($B22,'[1]0606'!$B$6:$N$49, 13, FALSE),1.5)</f>
        <v>0.5714285714285714</v>
      </c>
      <c r="N22" s="272">
        <v>1.5</v>
      </c>
      <c r="O22" s="272">
        <v>1.5</v>
      </c>
      <c r="P22" s="272">
        <v>1.5</v>
      </c>
      <c r="Q22" s="273"/>
      <c r="R22" s="272">
        <v>1.5</v>
      </c>
      <c r="S22" s="272">
        <v>1.5</v>
      </c>
      <c r="T22" s="272">
        <v>1.5</v>
      </c>
      <c r="U22" s="272">
        <v>1.5</v>
      </c>
      <c r="V22" s="272">
        <v>1.5</v>
      </c>
      <c r="W22" s="272">
        <v>1.5</v>
      </c>
      <c r="X22" s="272">
        <v>1.5</v>
      </c>
      <c r="Y22" s="272">
        <v>1.5</v>
      </c>
      <c r="Z22" s="274">
        <f t="shared" si="0"/>
        <v>21.743842364532021</v>
      </c>
      <c r="AB22" s="274">
        <f t="shared" si="1"/>
        <v>0.17241379310344829</v>
      </c>
      <c r="AC22" s="274">
        <f t="shared" si="2"/>
        <v>0.5714285714285714</v>
      </c>
      <c r="AD22" s="274">
        <f t="shared" si="3"/>
        <v>1.5</v>
      </c>
      <c r="AE22" s="274">
        <f t="shared" si="4"/>
        <v>1.5</v>
      </c>
      <c r="AF22" s="274">
        <f t="shared" si="5"/>
        <v>1.5</v>
      </c>
      <c r="AG22" s="274">
        <f t="shared" si="6"/>
        <v>1.5</v>
      </c>
      <c r="AH22" s="274">
        <f t="shared" si="7"/>
        <v>1.5</v>
      </c>
      <c r="AI22" s="275">
        <f t="shared" si="8"/>
        <v>1.5</v>
      </c>
      <c r="AJ22" s="276">
        <f t="shared" si="9"/>
        <v>9.7438423645320196</v>
      </c>
    </row>
    <row r="23" spans="1:36" s="254" customFormat="1" ht="14.65" customHeight="1" x14ac:dyDescent="0.2">
      <c r="A23" s="269">
        <v>18</v>
      </c>
      <c r="B23" s="106" t="s">
        <v>101</v>
      </c>
      <c r="C23" s="107" t="s">
        <v>60</v>
      </c>
      <c r="D23" s="108" t="s">
        <v>56</v>
      </c>
      <c r="E23" s="109">
        <v>11733</v>
      </c>
      <c r="F23" s="106" t="s">
        <v>102</v>
      </c>
      <c r="G23" s="187" t="s">
        <v>103</v>
      </c>
      <c r="H23" s="271" t="s">
        <v>167</v>
      </c>
      <c r="I23" s="272">
        <f>IF(VLOOKUP($B23,'[1]0905'!$B$6:$N$50, 8, FALSE)="Ja",VLOOKUP($B23,'[1]0905'!$B$6:$N$50, 13, FALSE),1.5)</f>
        <v>1.5</v>
      </c>
      <c r="J23" s="272">
        <f>IF(VLOOKUP($B23,'[1]1505'!$B$6:$N$28, 8, FALSE)="Ja",VLOOKUP($B23,'[1]1505'!$B$6:$N$28, 13, FALSE),1.5)</f>
        <v>1.5</v>
      </c>
      <c r="K23" s="272">
        <f>IF(VLOOKUP($B23,'[1]2305'!$B$6:$N$50, 8, FALSE)="Ja",VLOOKUP($B23,'[1]2305'!$B$6:$N$50, 13, FALSE),1.5)</f>
        <v>0.31034482758620691</v>
      </c>
      <c r="L23" s="272">
        <f>IF(VLOOKUP($B23,'[1]3005'!$B$6:$N$50, 8, FALSE)="Ja",VLOOKUP($B23,'[1]3005'!$B$6:$N$50, 13, FALSE),1.5)</f>
        <v>1.5</v>
      </c>
      <c r="M23" s="272">
        <f>IF(VLOOKUP($B23,'[1]0606'!$B$6:$N$49, 8, FALSE)="Ja",VLOOKUP($B23,'[1]0606'!$B$6:$N$49, 13, FALSE),1.5)</f>
        <v>0.5357142857142857</v>
      </c>
      <c r="N23" s="272">
        <v>1.5</v>
      </c>
      <c r="O23" s="272">
        <v>1.5</v>
      </c>
      <c r="P23" s="272">
        <v>1.5</v>
      </c>
      <c r="Q23" s="273"/>
      <c r="R23" s="272">
        <v>1.5</v>
      </c>
      <c r="S23" s="272">
        <v>1.5</v>
      </c>
      <c r="T23" s="272">
        <v>1.5</v>
      </c>
      <c r="U23" s="272">
        <v>1.5</v>
      </c>
      <c r="V23" s="272">
        <v>1.5</v>
      </c>
      <c r="W23" s="272">
        <v>1.5</v>
      </c>
      <c r="X23" s="272">
        <v>1.5</v>
      </c>
      <c r="Y23" s="272">
        <v>1.5</v>
      </c>
      <c r="Z23" s="274">
        <f t="shared" si="0"/>
        <v>21.846059113300491</v>
      </c>
      <c r="AB23" s="274">
        <f t="shared" si="1"/>
        <v>0.31034482758620691</v>
      </c>
      <c r="AC23" s="274">
        <f t="shared" si="2"/>
        <v>0.5357142857142857</v>
      </c>
      <c r="AD23" s="274">
        <f t="shared" si="3"/>
        <v>1.5</v>
      </c>
      <c r="AE23" s="274">
        <f t="shared" si="4"/>
        <v>1.5</v>
      </c>
      <c r="AF23" s="274">
        <f t="shared" si="5"/>
        <v>1.5</v>
      </c>
      <c r="AG23" s="274">
        <f t="shared" si="6"/>
        <v>1.5</v>
      </c>
      <c r="AH23" s="274">
        <f t="shared" si="7"/>
        <v>1.5</v>
      </c>
      <c r="AI23" s="275">
        <f t="shared" si="8"/>
        <v>1.5</v>
      </c>
      <c r="AJ23" s="276">
        <f t="shared" si="9"/>
        <v>9.8460591133004929</v>
      </c>
    </row>
    <row r="24" spans="1:36" s="254" customFormat="1" ht="14.65" customHeight="1" x14ac:dyDescent="0.2">
      <c r="A24" s="269">
        <v>19</v>
      </c>
      <c r="B24" s="227" t="s">
        <v>69</v>
      </c>
      <c r="C24" s="228" t="s">
        <v>55</v>
      </c>
      <c r="D24" s="229" t="s">
        <v>56</v>
      </c>
      <c r="E24" s="230">
        <v>7055</v>
      </c>
      <c r="F24" s="227" t="s">
        <v>70</v>
      </c>
      <c r="G24" s="236" t="s">
        <v>71</v>
      </c>
      <c r="H24" s="271" t="s">
        <v>166</v>
      </c>
      <c r="I24" s="272">
        <v>1.5</v>
      </c>
      <c r="J24" s="272">
        <v>1.5</v>
      </c>
      <c r="K24" s="272">
        <v>1.5</v>
      </c>
      <c r="L24" s="272">
        <f>IF(VLOOKUP($B24,'[1]3005'!$B$6:$N$50, 8, FALSE)="Ja",VLOOKUP($B24,'[1]3005'!$B$6:$N$50, 13, FALSE),1.5)</f>
        <v>0.75</v>
      </c>
      <c r="M24" s="272">
        <f>IF(VLOOKUP($B24,'[1]0606'!$B$6:$N$49, 8, FALSE)="Ja",VLOOKUP($B24,'[1]0606'!$B$6:$N$49, 13, FALSE),1.5)</f>
        <v>0.17857142857142858</v>
      </c>
      <c r="N24" s="272">
        <v>1.5</v>
      </c>
      <c r="O24" s="272">
        <v>1.5</v>
      </c>
      <c r="P24" s="272">
        <v>1.5</v>
      </c>
      <c r="Q24" s="273"/>
      <c r="R24" s="272">
        <v>1.5</v>
      </c>
      <c r="S24" s="272">
        <v>1.5</v>
      </c>
      <c r="T24" s="272">
        <v>1.5</v>
      </c>
      <c r="U24" s="272">
        <v>1.5</v>
      </c>
      <c r="V24" s="272">
        <v>1.5</v>
      </c>
      <c r="W24" s="272">
        <v>1.5</v>
      </c>
      <c r="X24" s="272">
        <v>1.5</v>
      </c>
      <c r="Y24" s="272">
        <v>1.5</v>
      </c>
      <c r="Z24" s="274">
        <f t="shared" si="0"/>
        <v>21.928571428571431</v>
      </c>
      <c r="AB24" s="274">
        <f t="shared" si="1"/>
        <v>0.17857142857142858</v>
      </c>
      <c r="AC24" s="274">
        <f t="shared" si="2"/>
        <v>0.75</v>
      </c>
      <c r="AD24" s="274">
        <f t="shared" si="3"/>
        <v>1.5</v>
      </c>
      <c r="AE24" s="274">
        <f t="shared" si="4"/>
        <v>1.5</v>
      </c>
      <c r="AF24" s="274">
        <f t="shared" si="5"/>
        <v>1.5</v>
      </c>
      <c r="AG24" s="274">
        <f t="shared" si="6"/>
        <v>1.5</v>
      </c>
      <c r="AH24" s="274">
        <f t="shared" si="7"/>
        <v>1.5</v>
      </c>
      <c r="AI24" s="275">
        <f t="shared" si="8"/>
        <v>1.5</v>
      </c>
      <c r="AJ24" s="276">
        <f t="shared" si="9"/>
        <v>9.9285714285714288</v>
      </c>
    </row>
    <row r="25" spans="1:36" ht="14.65" customHeight="1" x14ac:dyDescent="0.25">
      <c r="A25" s="269">
        <v>20</v>
      </c>
      <c r="B25" s="227" t="s">
        <v>140</v>
      </c>
      <c r="C25" s="228" t="s">
        <v>55</v>
      </c>
      <c r="D25" s="229" t="s">
        <v>56</v>
      </c>
      <c r="E25" s="230">
        <v>15509</v>
      </c>
      <c r="F25" s="227" t="s">
        <v>141</v>
      </c>
      <c r="G25" s="236" t="s">
        <v>142</v>
      </c>
      <c r="H25" s="271" t="s">
        <v>166</v>
      </c>
      <c r="I25" s="272">
        <f>IF(VLOOKUP($B25,'[1]0905'!$B$6:$N$50, 8, FALSE)="Ja",VLOOKUP($B25,'[1]0905'!$B$6:$N$50, 13, FALSE),1.5)</f>
        <v>1</v>
      </c>
      <c r="J25" s="272">
        <v>1.5</v>
      </c>
      <c r="K25" s="272">
        <f>IF(VLOOKUP($B25,'[1]2305'!$B$6:$N$50, 8, FALSE)="Ja",VLOOKUP($B25,'[1]2305'!$B$6:$N$50, 13, FALSE),1.5)</f>
        <v>0.96551724137931039</v>
      </c>
      <c r="L25" s="272">
        <v>1.5</v>
      </c>
      <c r="M25" s="272">
        <f>IF(VLOOKUP($B25,'[1]0606'!$B$6:$N$49, 8, FALSE)="Ja",VLOOKUP($B25,'[1]0606'!$B$6:$N$49, 13, FALSE),1.5)</f>
        <v>1</v>
      </c>
      <c r="N25" s="272">
        <v>1.5</v>
      </c>
      <c r="O25" s="272">
        <v>1.5</v>
      </c>
      <c r="P25" s="272">
        <v>1.5</v>
      </c>
      <c r="Q25" s="273"/>
      <c r="R25" s="272">
        <v>1.5</v>
      </c>
      <c r="S25" s="272">
        <v>1.5</v>
      </c>
      <c r="T25" s="272">
        <v>1.5</v>
      </c>
      <c r="U25" s="272">
        <v>1.5</v>
      </c>
      <c r="V25" s="272">
        <v>1.5</v>
      </c>
      <c r="W25" s="272">
        <v>1.5</v>
      </c>
      <c r="X25" s="272">
        <v>1.5</v>
      </c>
      <c r="Y25" s="272">
        <v>1.5</v>
      </c>
      <c r="Z25" s="274">
        <f t="shared" si="0"/>
        <v>22.46551724137931</v>
      </c>
      <c r="AA25" s="254"/>
      <c r="AB25" s="274">
        <f t="shared" si="1"/>
        <v>0.96551724137931039</v>
      </c>
      <c r="AC25" s="274">
        <f t="shared" si="2"/>
        <v>1</v>
      </c>
      <c r="AD25" s="274">
        <f t="shared" si="3"/>
        <v>1</v>
      </c>
      <c r="AE25" s="274">
        <f t="shared" si="4"/>
        <v>1.5</v>
      </c>
      <c r="AF25" s="274">
        <f t="shared" si="5"/>
        <v>1.5</v>
      </c>
      <c r="AG25" s="274">
        <f t="shared" si="6"/>
        <v>1.5</v>
      </c>
      <c r="AH25" s="274">
        <f t="shared" si="7"/>
        <v>1.5</v>
      </c>
      <c r="AI25" s="275">
        <f t="shared" si="8"/>
        <v>1.5</v>
      </c>
      <c r="AJ25" s="276">
        <f t="shared" si="9"/>
        <v>10.46551724137931</v>
      </c>
    </row>
    <row r="26" spans="1:36" ht="14.65" customHeight="1" x14ac:dyDescent="0.25">
      <c r="A26" s="269">
        <v>21</v>
      </c>
      <c r="B26" s="227" t="s">
        <v>171</v>
      </c>
      <c r="C26" s="228" t="s">
        <v>55</v>
      </c>
      <c r="D26" s="229" t="s">
        <v>56</v>
      </c>
      <c r="E26" s="230">
        <v>9775</v>
      </c>
      <c r="F26" s="227" t="s">
        <v>172</v>
      </c>
      <c r="G26" s="236" t="s">
        <v>173</v>
      </c>
      <c r="H26" s="271" t="s">
        <v>166</v>
      </c>
      <c r="I26" s="272">
        <f>IF(VLOOKUP($B26,'[1]0905'!$B$6:$N$50, 8, FALSE)="Ja",VLOOKUP($B26,'[1]0905'!$B$6:$N$50, 13, FALSE),1.5)</f>
        <v>1.5</v>
      </c>
      <c r="J26" s="272">
        <f>IF(VLOOKUP($B26,'[1]1505'!$B$6:$N$28, 8, FALSE)="Ja",VLOOKUP($B26,'[1]1505'!$B$6:$N$28, 13, FALSE),1.5)</f>
        <v>1.5</v>
      </c>
      <c r="K26" s="272">
        <f>IF(VLOOKUP($B26,'[1]2305'!$B$6:$N$50, 8, FALSE)="Ja",VLOOKUP($B26,'[1]2305'!$B$6:$N$50, 13, FALSE),1.5)</f>
        <v>0.55172413793103448</v>
      </c>
      <c r="L26" s="272">
        <f>IF(VLOOKUP($B26,'[1]3005'!$B$6:$N$50, 8, FALSE)="Ja",VLOOKUP($B26,'[1]3005'!$B$6:$N$50, 13, FALSE),1.5)</f>
        <v>0.91666666666666663</v>
      </c>
      <c r="M26" s="272">
        <v>1.5</v>
      </c>
      <c r="N26" s="272">
        <v>1.5</v>
      </c>
      <c r="O26" s="272">
        <v>1.5</v>
      </c>
      <c r="P26" s="272">
        <v>1.5</v>
      </c>
      <c r="Q26" s="273"/>
      <c r="R26" s="272">
        <v>1.5</v>
      </c>
      <c r="S26" s="272">
        <v>1.5</v>
      </c>
      <c r="T26" s="272">
        <v>1.5</v>
      </c>
      <c r="U26" s="272">
        <v>1.5</v>
      </c>
      <c r="V26" s="272">
        <v>1.5</v>
      </c>
      <c r="W26" s="272">
        <v>1.5</v>
      </c>
      <c r="X26" s="272">
        <v>1.5</v>
      </c>
      <c r="Y26" s="272">
        <v>1.5</v>
      </c>
      <c r="Z26" s="274">
        <f t="shared" si="0"/>
        <v>22.468390804597703</v>
      </c>
      <c r="AA26" s="254"/>
      <c r="AB26" s="274">
        <f t="shared" si="1"/>
        <v>0.55172413793103448</v>
      </c>
      <c r="AC26" s="274">
        <f t="shared" si="2"/>
        <v>0.91666666666666663</v>
      </c>
      <c r="AD26" s="274">
        <f t="shared" si="3"/>
        <v>1.5</v>
      </c>
      <c r="AE26" s="274">
        <f t="shared" si="4"/>
        <v>1.5</v>
      </c>
      <c r="AF26" s="274">
        <f t="shared" si="5"/>
        <v>1.5</v>
      </c>
      <c r="AG26" s="274">
        <f t="shared" si="6"/>
        <v>1.5</v>
      </c>
      <c r="AH26" s="274">
        <f t="shared" si="7"/>
        <v>1.5</v>
      </c>
      <c r="AI26" s="275">
        <f t="shared" si="8"/>
        <v>1.5</v>
      </c>
      <c r="AJ26" s="276">
        <f t="shared" si="9"/>
        <v>10.468390804597702</v>
      </c>
    </row>
    <row r="27" spans="1:36" ht="14.65" customHeight="1" x14ac:dyDescent="0.25">
      <c r="A27" s="269">
        <v>22</v>
      </c>
      <c r="B27" s="181" t="s">
        <v>180</v>
      </c>
      <c r="C27" s="184" t="s">
        <v>60</v>
      </c>
      <c r="D27" s="108" t="s">
        <v>56</v>
      </c>
      <c r="E27" s="109">
        <v>15666</v>
      </c>
      <c r="F27" s="106" t="s">
        <v>181</v>
      </c>
      <c r="G27" s="187" t="s">
        <v>182</v>
      </c>
      <c r="H27" s="283" t="s">
        <v>167</v>
      </c>
      <c r="I27" s="272">
        <v>1.5</v>
      </c>
      <c r="J27" s="272">
        <f>IF(VLOOKUP($B27,'[1]1505'!$B$6:$N$28, 8, FALSE)="Ja",VLOOKUP($B27,'[1]1505'!$B$6:$N$28, 13, FALSE),1.5)</f>
        <v>0.1</v>
      </c>
      <c r="K27" s="272">
        <v>1.5</v>
      </c>
      <c r="L27" s="272">
        <v>1.5</v>
      </c>
      <c r="M27" s="272">
        <v>1.5</v>
      </c>
      <c r="N27" s="272">
        <v>1.5</v>
      </c>
      <c r="O27" s="272">
        <v>1.5</v>
      </c>
      <c r="P27" s="272">
        <v>1.5</v>
      </c>
      <c r="Q27" s="273"/>
      <c r="R27" s="272">
        <v>1.5</v>
      </c>
      <c r="S27" s="272">
        <v>1.5</v>
      </c>
      <c r="T27" s="272">
        <v>1.5</v>
      </c>
      <c r="U27" s="272">
        <v>1.5</v>
      </c>
      <c r="V27" s="272">
        <v>1.5</v>
      </c>
      <c r="W27" s="272">
        <v>1.5</v>
      </c>
      <c r="X27" s="272">
        <v>1.5</v>
      </c>
      <c r="Y27" s="272">
        <v>1.5</v>
      </c>
      <c r="Z27" s="274">
        <f t="shared" si="0"/>
        <v>22.6</v>
      </c>
      <c r="AA27" s="254"/>
      <c r="AB27" s="274">
        <f t="shared" si="1"/>
        <v>0.1</v>
      </c>
      <c r="AC27" s="274">
        <f t="shared" si="2"/>
        <v>1.5</v>
      </c>
      <c r="AD27" s="274">
        <f t="shared" si="3"/>
        <v>1.5</v>
      </c>
      <c r="AE27" s="274">
        <f t="shared" si="4"/>
        <v>1.5</v>
      </c>
      <c r="AF27" s="274">
        <f t="shared" si="5"/>
        <v>1.5</v>
      </c>
      <c r="AG27" s="274">
        <f t="shared" si="6"/>
        <v>1.5</v>
      </c>
      <c r="AH27" s="274">
        <f t="shared" si="7"/>
        <v>1.5</v>
      </c>
      <c r="AI27" s="275">
        <f t="shared" si="8"/>
        <v>1.5</v>
      </c>
      <c r="AJ27" s="276">
        <f t="shared" si="9"/>
        <v>10.6</v>
      </c>
    </row>
    <row r="28" spans="1:36" ht="14.65" customHeight="1" x14ac:dyDescent="0.25">
      <c r="A28" s="269">
        <v>23</v>
      </c>
      <c r="B28" s="106" t="s">
        <v>124</v>
      </c>
      <c r="C28" s="107" t="s">
        <v>60</v>
      </c>
      <c r="D28" s="108" t="s">
        <v>56</v>
      </c>
      <c r="E28" s="109">
        <v>63</v>
      </c>
      <c r="F28" s="106" t="s">
        <v>125</v>
      </c>
      <c r="G28" s="187" t="s">
        <v>126</v>
      </c>
      <c r="H28" s="271" t="s">
        <v>166</v>
      </c>
      <c r="I28" s="272">
        <f>IF(VLOOKUP($B28,'[1]0905'!$B$6:$N$50, 8, FALSE)="Ja",VLOOKUP($B28,'[1]0905'!$B$6:$N$50, 13, FALSE),1.5)</f>
        <v>1.5</v>
      </c>
      <c r="J28" s="272">
        <v>1.5</v>
      </c>
      <c r="K28" s="272">
        <f>IF(VLOOKUP($B28,'[1]2305'!$B$6:$N$50, 8, FALSE)="Ja",VLOOKUP($B28,'[1]2305'!$B$6:$N$50, 13, FALSE),1.5)</f>
        <v>0.44827586206896552</v>
      </c>
      <c r="L28" s="272">
        <f>IF(VLOOKUP($B28,'[1]3005'!$B$6:$N$50, 8, FALSE)="Ja",VLOOKUP($B28,'[1]3005'!$B$6:$N$50, 13, FALSE),1.5)</f>
        <v>1.5</v>
      </c>
      <c r="M28" s="272">
        <f>IF(VLOOKUP($B28,'[1]0606'!$B$6:$N$49, 8, FALSE)="Ja",VLOOKUP($B28,'[1]0606'!$B$6:$N$49, 13, FALSE),1.5)</f>
        <v>1.5</v>
      </c>
      <c r="N28" s="272">
        <v>1.5</v>
      </c>
      <c r="O28" s="272">
        <v>1.5</v>
      </c>
      <c r="P28" s="272">
        <v>1.5</v>
      </c>
      <c r="Q28" s="273"/>
      <c r="R28" s="272">
        <v>1.5</v>
      </c>
      <c r="S28" s="272">
        <v>1.5</v>
      </c>
      <c r="T28" s="272">
        <v>1.5</v>
      </c>
      <c r="U28" s="272">
        <v>1.5</v>
      </c>
      <c r="V28" s="272">
        <v>1.5</v>
      </c>
      <c r="W28" s="272">
        <v>1.5</v>
      </c>
      <c r="X28" s="272">
        <v>1.5</v>
      </c>
      <c r="Y28" s="272">
        <v>1.5</v>
      </c>
      <c r="Z28" s="274">
        <f t="shared" si="0"/>
        <v>22.948275862068964</v>
      </c>
      <c r="AA28" s="254"/>
      <c r="AB28" s="274">
        <f t="shared" si="1"/>
        <v>0.44827586206896552</v>
      </c>
      <c r="AC28" s="274">
        <f t="shared" si="2"/>
        <v>1.5</v>
      </c>
      <c r="AD28" s="274">
        <f t="shared" si="3"/>
        <v>1.5</v>
      </c>
      <c r="AE28" s="274">
        <f t="shared" si="4"/>
        <v>1.5</v>
      </c>
      <c r="AF28" s="274">
        <f t="shared" si="5"/>
        <v>1.5</v>
      </c>
      <c r="AG28" s="274">
        <f t="shared" si="6"/>
        <v>1.5</v>
      </c>
      <c r="AH28" s="274">
        <f t="shared" si="7"/>
        <v>1.5</v>
      </c>
      <c r="AI28" s="275">
        <f t="shared" si="8"/>
        <v>1.5</v>
      </c>
      <c r="AJ28" s="276">
        <f t="shared" si="9"/>
        <v>10.948275862068964</v>
      </c>
    </row>
    <row r="29" spans="1:36" s="254" customFormat="1" ht="13.35" customHeight="1" x14ac:dyDescent="0.2">
      <c r="A29" s="269">
        <v>24</v>
      </c>
      <c r="B29" s="81" t="s">
        <v>107</v>
      </c>
      <c r="C29" s="82" t="s">
        <v>60</v>
      </c>
      <c r="D29" s="286" t="s">
        <v>56</v>
      </c>
      <c r="E29" s="82">
        <v>10324</v>
      </c>
      <c r="F29" s="287" t="s">
        <v>108</v>
      </c>
      <c r="G29" s="86" t="s">
        <v>109</v>
      </c>
      <c r="H29" s="271" t="s">
        <v>166</v>
      </c>
      <c r="I29" s="272">
        <v>1.5</v>
      </c>
      <c r="J29" s="272">
        <v>1.5</v>
      </c>
      <c r="K29" s="272">
        <f>IF(VLOOKUP($B29,'[1]2305'!$B$6:$N$50, 8, FALSE)="Ja",VLOOKUP($B29,'[1]2305'!$B$6:$N$50, 13, FALSE),1.5)</f>
        <v>1.5</v>
      </c>
      <c r="L29" s="272">
        <f>IF(VLOOKUP($B29,'[1]3005'!$B$6:$N$50, 8, FALSE)="Ja",VLOOKUP($B29,'[1]3005'!$B$6:$N$50, 13, FALSE),1.5)</f>
        <v>1.5</v>
      </c>
      <c r="M29" s="272">
        <f>IF(VLOOKUP($B29,'[1]0606'!$B$6:$N$49, 8, FALSE)="Ja",VLOOKUP($B29,'[1]0606'!$B$6:$N$49, 13, FALSE),1.5)</f>
        <v>0.6071428571428571</v>
      </c>
      <c r="N29" s="272">
        <v>1.5</v>
      </c>
      <c r="O29" s="272">
        <v>1.5</v>
      </c>
      <c r="P29" s="272">
        <v>1.5</v>
      </c>
      <c r="Q29" s="273"/>
      <c r="R29" s="272">
        <v>1.5</v>
      </c>
      <c r="S29" s="272">
        <v>1.5</v>
      </c>
      <c r="T29" s="272">
        <v>1.5</v>
      </c>
      <c r="U29" s="272">
        <v>1.5</v>
      </c>
      <c r="V29" s="272">
        <v>1.5</v>
      </c>
      <c r="W29" s="272">
        <v>1.5</v>
      </c>
      <c r="X29" s="272">
        <v>1.5</v>
      </c>
      <c r="Y29" s="272">
        <v>1.5</v>
      </c>
      <c r="Z29" s="274">
        <f t="shared" si="0"/>
        <v>23.107142857142858</v>
      </c>
      <c r="AB29" s="274">
        <f t="shared" si="1"/>
        <v>0.6071428571428571</v>
      </c>
      <c r="AC29" s="274">
        <f t="shared" si="2"/>
        <v>1.5</v>
      </c>
      <c r="AD29" s="274">
        <f t="shared" si="3"/>
        <v>1.5</v>
      </c>
      <c r="AE29" s="274">
        <f t="shared" si="4"/>
        <v>1.5</v>
      </c>
      <c r="AF29" s="274">
        <f t="shared" si="5"/>
        <v>1.5</v>
      </c>
      <c r="AG29" s="274">
        <f t="shared" si="6"/>
        <v>1.5</v>
      </c>
      <c r="AH29" s="274">
        <f t="shared" si="7"/>
        <v>1.5</v>
      </c>
      <c r="AI29" s="275">
        <f t="shared" si="8"/>
        <v>1.5</v>
      </c>
      <c r="AJ29" s="276">
        <f t="shared" si="9"/>
        <v>11.107142857142858</v>
      </c>
    </row>
    <row r="30" spans="1:36" s="254" customFormat="1" ht="13.35" customHeight="1" x14ac:dyDescent="0.2">
      <c r="A30" s="269">
        <v>25</v>
      </c>
      <c r="B30" s="290" t="s">
        <v>177</v>
      </c>
      <c r="C30" s="107" t="s">
        <v>178</v>
      </c>
      <c r="D30" s="108" t="s">
        <v>56</v>
      </c>
      <c r="E30" s="109">
        <v>123</v>
      </c>
      <c r="F30" s="106" t="s">
        <v>125</v>
      </c>
      <c r="G30" s="187" t="s">
        <v>179</v>
      </c>
      <c r="H30" s="271" t="s">
        <v>166</v>
      </c>
      <c r="I30" s="272">
        <v>1.5</v>
      </c>
      <c r="J30" s="272">
        <f>IF(VLOOKUP($B30,'[1]1505'!$B$6:$N$28, 8, FALSE)="Ja",VLOOKUP($B30,'[1]1505'!$B$6:$N$28, 13, FALSE),1.5)</f>
        <v>0.85</v>
      </c>
      <c r="K30" s="272">
        <f>IF(VLOOKUP($B30,'[1]2305'!$B$6:$N$50, 8, FALSE)="Ja",VLOOKUP($B30,'[1]2305'!$B$6:$N$50, 13, FALSE),1.5)</f>
        <v>1.5</v>
      </c>
      <c r="L30" s="272">
        <v>1.5</v>
      </c>
      <c r="M30" s="272">
        <v>1.5</v>
      </c>
      <c r="N30" s="272">
        <v>1.5</v>
      </c>
      <c r="O30" s="272">
        <v>1.5</v>
      </c>
      <c r="P30" s="272">
        <v>1.5</v>
      </c>
      <c r="Q30" s="273"/>
      <c r="R30" s="272">
        <v>1.5</v>
      </c>
      <c r="S30" s="272">
        <v>1.5</v>
      </c>
      <c r="T30" s="272">
        <v>1.5</v>
      </c>
      <c r="U30" s="272">
        <v>1.5</v>
      </c>
      <c r="V30" s="272">
        <v>1.5</v>
      </c>
      <c r="W30" s="272">
        <v>1.5</v>
      </c>
      <c r="X30" s="272">
        <v>1.5</v>
      </c>
      <c r="Y30" s="272">
        <v>1.5</v>
      </c>
      <c r="Z30" s="274">
        <f t="shared" si="0"/>
        <v>23.35</v>
      </c>
      <c r="AB30" s="274">
        <f t="shared" si="1"/>
        <v>0.85</v>
      </c>
      <c r="AC30" s="274">
        <f t="shared" si="2"/>
        <v>1.5</v>
      </c>
      <c r="AD30" s="274">
        <f t="shared" si="3"/>
        <v>1.5</v>
      </c>
      <c r="AE30" s="274">
        <f t="shared" si="4"/>
        <v>1.5</v>
      </c>
      <c r="AF30" s="274">
        <f t="shared" si="5"/>
        <v>1.5</v>
      </c>
      <c r="AG30" s="274">
        <f t="shared" si="6"/>
        <v>1.5</v>
      </c>
      <c r="AH30" s="274">
        <f t="shared" si="7"/>
        <v>1.5</v>
      </c>
      <c r="AI30" s="275">
        <f t="shared" si="8"/>
        <v>1.5</v>
      </c>
      <c r="AJ30" s="276">
        <f t="shared" si="9"/>
        <v>11.35</v>
      </c>
    </row>
    <row r="31" spans="1:36" s="254" customFormat="1" ht="13.35" customHeight="1" x14ac:dyDescent="0.2">
      <c r="A31" s="269">
        <v>26</v>
      </c>
      <c r="B31" s="181" t="s">
        <v>113</v>
      </c>
      <c r="C31" s="184" t="s">
        <v>55</v>
      </c>
      <c r="D31" s="185" t="s">
        <v>56</v>
      </c>
      <c r="E31" s="184">
        <v>3567</v>
      </c>
      <c r="F31" s="186" t="s">
        <v>114</v>
      </c>
      <c r="G31" s="187" t="s">
        <v>115</v>
      </c>
      <c r="H31" s="271" t="s">
        <v>166</v>
      </c>
      <c r="I31" s="272">
        <v>1.5</v>
      </c>
      <c r="J31" s="272">
        <f>IF(VLOOKUP($B31,'[1]1505'!$B$6:$N$28, 8, FALSE)="Ja",VLOOKUP($B31,'[1]1505'!$B$6:$N$28, 13, FALSE),1.5)</f>
        <v>1.5</v>
      </c>
      <c r="K31" s="272">
        <f>IF(VLOOKUP($B31,'[1]2305'!$B$6:$N$50, 8, FALSE)="Ja",VLOOKUP($B31,'[1]2305'!$B$6:$N$50, 13, FALSE),1.5)</f>
        <v>0.93103448275862066</v>
      </c>
      <c r="L31" s="272">
        <f>IF(VLOOKUP($B31,'[1]3005'!$B$6:$N$50, 8, FALSE)="Ja",VLOOKUP($B31,'[1]3005'!$B$6:$N$50, 13, FALSE),1.5)</f>
        <v>1.5</v>
      </c>
      <c r="M31" s="272">
        <f>IF(VLOOKUP($B31,'[1]0606'!$B$6:$N$49, 8, FALSE)="Ja",VLOOKUP($B31,'[1]0606'!$B$6:$N$49, 13, FALSE),1.5)</f>
        <v>1.5</v>
      </c>
      <c r="N31" s="272">
        <v>1.5</v>
      </c>
      <c r="O31" s="272">
        <v>1.5</v>
      </c>
      <c r="P31" s="272">
        <v>1.5</v>
      </c>
      <c r="Q31" s="273"/>
      <c r="R31" s="272">
        <v>1.5</v>
      </c>
      <c r="S31" s="272">
        <v>1.5</v>
      </c>
      <c r="T31" s="272">
        <v>1.5</v>
      </c>
      <c r="U31" s="272">
        <v>1.5</v>
      </c>
      <c r="V31" s="272">
        <v>1.5</v>
      </c>
      <c r="W31" s="272">
        <v>1.5</v>
      </c>
      <c r="X31" s="272">
        <v>1.5</v>
      </c>
      <c r="Y31" s="272">
        <v>1.5</v>
      </c>
      <c r="Z31" s="274">
        <f t="shared" si="0"/>
        <v>23.431034482758619</v>
      </c>
      <c r="AB31" s="274">
        <f t="shared" si="1"/>
        <v>0.93103448275862066</v>
      </c>
      <c r="AC31" s="274">
        <f t="shared" si="2"/>
        <v>1.5</v>
      </c>
      <c r="AD31" s="274">
        <f t="shared" si="3"/>
        <v>1.5</v>
      </c>
      <c r="AE31" s="274">
        <f t="shared" si="4"/>
        <v>1.5</v>
      </c>
      <c r="AF31" s="274">
        <f t="shared" si="5"/>
        <v>1.5</v>
      </c>
      <c r="AG31" s="274">
        <f t="shared" si="6"/>
        <v>1.5</v>
      </c>
      <c r="AH31" s="274">
        <f t="shared" si="7"/>
        <v>1.5</v>
      </c>
      <c r="AI31" s="275">
        <f t="shared" si="8"/>
        <v>1.5</v>
      </c>
      <c r="AJ31" s="276">
        <f t="shared" si="9"/>
        <v>11.431034482758621</v>
      </c>
    </row>
    <row r="32" spans="1:36" s="254" customFormat="1" ht="13.35" customHeight="1" x14ac:dyDescent="0.2">
      <c r="A32" s="269">
        <v>27</v>
      </c>
      <c r="B32" s="85" t="s">
        <v>128</v>
      </c>
      <c r="C32" s="119" t="s">
        <v>55</v>
      </c>
      <c r="D32" s="83" t="s">
        <v>56</v>
      </c>
      <c r="E32" s="84">
        <v>70</v>
      </c>
      <c r="F32" s="85" t="s">
        <v>125</v>
      </c>
      <c r="G32" s="86" t="s">
        <v>129</v>
      </c>
      <c r="H32" s="271" t="s">
        <v>166</v>
      </c>
      <c r="I32" s="272">
        <f>IF(VLOOKUP($B32,'[1]0905'!$B$6:$N$50, 8, FALSE)="Ja",VLOOKUP($B32,'[1]0905'!$B$6:$N$50, 13, FALSE),1.5)</f>
        <v>1.5</v>
      </c>
      <c r="J32" s="272">
        <f>IF(VLOOKUP($B32,'[1]1505'!$B$6:$N$28, 8, FALSE)="Ja",VLOOKUP($B32,'[1]1505'!$B$6:$N$28, 13, FALSE),1.5)</f>
        <v>1.5</v>
      </c>
      <c r="K32" s="272">
        <f>IF(VLOOKUP($B32,'[1]2305'!$B$6:$N$50, 8, FALSE)="Ja",VLOOKUP($B32,'[1]2305'!$B$6:$N$50, 13, FALSE),1.5)</f>
        <v>1.5</v>
      </c>
      <c r="L32" s="272">
        <f>IF(VLOOKUP($B32,'[1]3005'!$B$6:$N$50, 8, FALSE)="Ja",VLOOKUP($B32,'[1]3005'!$B$6:$N$50, 13, FALSE),1.5)</f>
        <v>1.5</v>
      </c>
      <c r="M32" s="272">
        <f>IF(VLOOKUP($B32,'[1]0606'!$B$6:$N$49, 8, FALSE)="Ja",VLOOKUP($B32,'[1]0606'!$B$6:$N$49, 13, FALSE),1.5)</f>
        <v>1</v>
      </c>
      <c r="N32" s="272">
        <v>1.5</v>
      </c>
      <c r="O32" s="272">
        <v>1.5</v>
      </c>
      <c r="P32" s="272">
        <v>1.5</v>
      </c>
      <c r="Q32" s="273"/>
      <c r="R32" s="272">
        <v>1.5</v>
      </c>
      <c r="S32" s="272">
        <v>1.5</v>
      </c>
      <c r="T32" s="272">
        <v>1.5</v>
      </c>
      <c r="U32" s="272">
        <v>1.5</v>
      </c>
      <c r="V32" s="272">
        <v>1.5</v>
      </c>
      <c r="W32" s="272">
        <v>1.5</v>
      </c>
      <c r="X32" s="272">
        <v>1.5</v>
      </c>
      <c r="Y32" s="272">
        <v>1.5</v>
      </c>
      <c r="Z32" s="274">
        <f t="shared" si="0"/>
        <v>23.5</v>
      </c>
      <c r="AB32" s="274">
        <f t="shared" si="1"/>
        <v>1</v>
      </c>
      <c r="AC32" s="274">
        <f t="shared" si="2"/>
        <v>1.5</v>
      </c>
      <c r="AD32" s="274">
        <f t="shared" si="3"/>
        <v>1.5</v>
      </c>
      <c r="AE32" s="274">
        <f t="shared" si="4"/>
        <v>1.5</v>
      </c>
      <c r="AF32" s="274">
        <f t="shared" si="5"/>
        <v>1.5</v>
      </c>
      <c r="AG32" s="274">
        <f t="shared" si="6"/>
        <v>1.5</v>
      </c>
      <c r="AH32" s="274">
        <f t="shared" si="7"/>
        <v>1.5</v>
      </c>
      <c r="AI32" s="275">
        <f t="shared" si="8"/>
        <v>1.5</v>
      </c>
      <c r="AJ32" s="276">
        <f t="shared" si="9"/>
        <v>11.5</v>
      </c>
    </row>
    <row r="33" spans="1:51" x14ac:dyDescent="0.25">
      <c r="A33" s="269">
        <v>28</v>
      </c>
      <c r="B33" s="106" t="s">
        <v>183</v>
      </c>
      <c r="C33" s="107" t="s">
        <v>60</v>
      </c>
      <c r="D33" s="108" t="s">
        <v>56</v>
      </c>
      <c r="E33" s="109">
        <v>475</v>
      </c>
      <c r="F33" s="106" t="s">
        <v>64</v>
      </c>
      <c r="G33" s="110" t="s">
        <v>184</v>
      </c>
      <c r="H33" s="283" t="s">
        <v>166</v>
      </c>
      <c r="I33" s="272">
        <v>1.5</v>
      </c>
      <c r="J33" s="272">
        <v>1.5</v>
      </c>
      <c r="K33" s="272">
        <f>IF(VLOOKUP($B33,'[1]2305'!$B$6:$N$50, 8, FALSE)="Ja",VLOOKUP($B33,'[1]2305'!$B$6:$N$50, 13, FALSE),1.5)</f>
        <v>1.5</v>
      </c>
      <c r="L33" s="272">
        <v>1.5</v>
      </c>
      <c r="M33" s="272">
        <v>1.5</v>
      </c>
      <c r="N33" s="272">
        <v>1.5</v>
      </c>
      <c r="O33" s="272">
        <v>1.5</v>
      </c>
      <c r="P33" s="272">
        <v>1.5</v>
      </c>
      <c r="Q33" s="273"/>
      <c r="R33" s="272">
        <v>1.5</v>
      </c>
      <c r="S33" s="272">
        <v>1.5</v>
      </c>
      <c r="T33" s="272">
        <v>1.5</v>
      </c>
      <c r="U33" s="272">
        <v>1.5</v>
      </c>
      <c r="V33" s="272">
        <v>1.5</v>
      </c>
      <c r="W33" s="272">
        <v>1.5</v>
      </c>
      <c r="X33" s="272">
        <v>1.5</v>
      </c>
      <c r="Y33" s="272">
        <v>1.5</v>
      </c>
      <c r="Z33" s="274">
        <f t="shared" si="0"/>
        <v>24</v>
      </c>
      <c r="AA33" s="254"/>
      <c r="AB33" s="274">
        <f t="shared" si="1"/>
        <v>1.5</v>
      </c>
      <c r="AC33" s="274">
        <f t="shared" si="2"/>
        <v>1.5</v>
      </c>
      <c r="AD33" s="274">
        <f t="shared" si="3"/>
        <v>1.5</v>
      </c>
      <c r="AE33" s="274">
        <f t="shared" si="4"/>
        <v>1.5</v>
      </c>
      <c r="AF33" s="274">
        <f t="shared" si="5"/>
        <v>1.5</v>
      </c>
      <c r="AG33" s="274">
        <f t="shared" si="6"/>
        <v>1.5</v>
      </c>
      <c r="AH33" s="274">
        <f t="shared" si="7"/>
        <v>1.5</v>
      </c>
      <c r="AI33" s="275">
        <f t="shared" si="8"/>
        <v>1.5</v>
      </c>
      <c r="AJ33" s="276">
        <f t="shared" si="9"/>
        <v>12</v>
      </c>
    </row>
    <row r="34" spans="1:51" x14ac:dyDescent="0.25">
      <c r="A34" s="269">
        <v>28</v>
      </c>
      <c r="B34" s="227" t="s">
        <v>131</v>
      </c>
      <c r="C34" s="228" t="s">
        <v>55</v>
      </c>
      <c r="D34" s="229" t="s">
        <v>56</v>
      </c>
      <c r="E34" s="230">
        <v>914</v>
      </c>
      <c r="F34" s="227" t="s">
        <v>132</v>
      </c>
      <c r="G34" s="236" t="s">
        <v>133</v>
      </c>
      <c r="H34" s="271" t="s">
        <v>166</v>
      </c>
      <c r="I34" s="272">
        <v>1.5</v>
      </c>
      <c r="J34" s="272">
        <f>IF(VLOOKUP($B34,'[1]1505'!$B$6:$N$28, 8, FALSE)="Ja",VLOOKUP($B34,'[1]1505'!$B$6:$N$28, 13, FALSE),1.5)</f>
        <v>1.5</v>
      </c>
      <c r="K34" s="272">
        <f>IF(VLOOKUP($B34,'[1]2305'!$B$6:$N$50, 8, FALSE)="Ja",VLOOKUP($B34,'[1]2305'!$B$6:$N$50, 13, FALSE),1.5)</f>
        <v>1.5</v>
      </c>
      <c r="L34" s="272">
        <v>1.5</v>
      </c>
      <c r="M34" s="272">
        <f>IF(VLOOKUP($B34,'[1]0606'!$B$6:$N$49, 8, FALSE)="Ja",VLOOKUP($B34,'[1]0606'!$B$6:$N$49, 13, FALSE),1.5)</f>
        <v>1.5</v>
      </c>
      <c r="N34" s="272">
        <v>1.5</v>
      </c>
      <c r="O34" s="272">
        <v>1.5</v>
      </c>
      <c r="P34" s="272">
        <v>1.5</v>
      </c>
      <c r="Q34" s="273"/>
      <c r="R34" s="272">
        <v>1.5</v>
      </c>
      <c r="S34" s="272">
        <v>1.5</v>
      </c>
      <c r="T34" s="272">
        <v>1.5</v>
      </c>
      <c r="U34" s="272">
        <v>1.5</v>
      </c>
      <c r="V34" s="272">
        <v>1.5</v>
      </c>
      <c r="W34" s="272">
        <v>1.5</v>
      </c>
      <c r="X34" s="272">
        <v>1.5</v>
      </c>
      <c r="Y34" s="272">
        <v>1.5</v>
      </c>
      <c r="Z34" s="274">
        <f t="shared" si="0"/>
        <v>24</v>
      </c>
      <c r="AA34" s="254"/>
      <c r="AB34" s="274">
        <f t="shared" si="1"/>
        <v>1.5</v>
      </c>
      <c r="AC34" s="274">
        <f t="shared" si="2"/>
        <v>1.5</v>
      </c>
      <c r="AD34" s="274">
        <f t="shared" si="3"/>
        <v>1.5</v>
      </c>
      <c r="AE34" s="274">
        <f t="shared" si="4"/>
        <v>1.5</v>
      </c>
      <c r="AF34" s="274">
        <f t="shared" si="5"/>
        <v>1.5</v>
      </c>
      <c r="AG34" s="274">
        <f t="shared" si="6"/>
        <v>1.5</v>
      </c>
      <c r="AH34" s="274">
        <f t="shared" si="7"/>
        <v>1.5</v>
      </c>
      <c r="AI34" s="275">
        <f t="shared" si="8"/>
        <v>1.5</v>
      </c>
      <c r="AJ34" s="276">
        <f t="shared" si="9"/>
        <v>12</v>
      </c>
    </row>
    <row r="35" spans="1:51" x14ac:dyDescent="0.25">
      <c r="A35" s="269">
        <v>28</v>
      </c>
      <c r="B35" s="85" t="s">
        <v>187</v>
      </c>
      <c r="C35" s="119" t="s">
        <v>55</v>
      </c>
      <c r="D35" s="83" t="s">
        <v>56</v>
      </c>
      <c r="E35" s="84">
        <v>9340</v>
      </c>
      <c r="F35" s="85" t="s">
        <v>188</v>
      </c>
      <c r="G35" s="86" t="s">
        <v>189</v>
      </c>
      <c r="H35" s="271" t="s">
        <v>167</v>
      </c>
      <c r="I35" s="272">
        <v>1.5</v>
      </c>
      <c r="J35" s="272">
        <v>1.5</v>
      </c>
      <c r="K35" s="272">
        <v>1.5</v>
      </c>
      <c r="L35" s="272">
        <v>1.5</v>
      </c>
      <c r="M35" s="272">
        <v>1.5</v>
      </c>
      <c r="N35" s="272">
        <v>1.5</v>
      </c>
      <c r="O35" s="272">
        <v>1.5</v>
      </c>
      <c r="P35" s="272">
        <v>1.5</v>
      </c>
      <c r="Q35" s="273"/>
      <c r="R35" s="272">
        <v>1.5</v>
      </c>
      <c r="S35" s="272">
        <v>1.5</v>
      </c>
      <c r="T35" s="272">
        <v>1.5</v>
      </c>
      <c r="U35" s="272">
        <v>1.5</v>
      </c>
      <c r="V35" s="272">
        <v>1.5</v>
      </c>
      <c r="W35" s="272">
        <v>1.5</v>
      </c>
      <c r="X35" s="272">
        <v>1.5</v>
      </c>
      <c r="Y35" s="272">
        <v>1.5</v>
      </c>
      <c r="Z35" s="274">
        <f t="shared" si="0"/>
        <v>24</v>
      </c>
      <c r="AA35" s="254"/>
      <c r="AB35" s="274">
        <f t="shared" si="1"/>
        <v>1.5</v>
      </c>
      <c r="AC35" s="274">
        <f t="shared" si="2"/>
        <v>1.5</v>
      </c>
      <c r="AD35" s="274">
        <f t="shared" si="3"/>
        <v>1.5</v>
      </c>
      <c r="AE35" s="274">
        <f t="shared" si="4"/>
        <v>1.5</v>
      </c>
      <c r="AF35" s="274">
        <f t="shared" si="5"/>
        <v>1.5</v>
      </c>
      <c r="AG35" s="274">
        <f t="shared" si="6"/>
        <v>1.5</v>
      </c>
      <c r="AH35" s="274">
        <f t="shared" si="7"/>
        <v>1.5</v>
      </c>
      <c r="AI35" s="275">
        <f t="shared" si="8"/>
        <v>1.5</v>
      </c>
      <c r="AJ35" s="276">
        <f t="shared" si="9"/>
        <v>12</v>
      </c>
    </row>
    <row r="36" spans="1:51" x14ac:dyDescent="0.25">
      <c r="A36" s="269">
        <v>28</v>
      </c>
      <c r="B36" s="181" t="s">
        <v>168</v>
      </c>
      <c r="C36" s="107" t="s">
        <v>60</v>
      </c>
      <c r="D36" s="108" t="s">
        <v>56</v>
      </c>
      <c r="E36" s="109">
        <v>11722</v>
      </c>
      <c r="F36" s="106" t="s">
        <v>169</v>
      </c>
      <c r="G36" s="187" t="s">
        <v>170</v>
      </c>
      <c r="H36" s="271" t="s">
        <v>167</v>
      </c>
      <c r="I36" s="272">
        <v>1.5</v>
      </c>
      <c r="J36" s="272">
        <f>IF(VLOOKUP($B36,'[1]1505'!$B$6:$N$28, 8, FALSE)="Ja",VLOOKUP($B36,'[1]1505'!$B$6:$N$28, 13, FALSE),1.5)</f>
        <v>1.5</v>
      </c>
      <c r="K36" s="272">
        <f>IF(VLOOKUP($B36,'[1]2305'!$B$6:$N$50, 8, FALSE)="Ja",VLOOKUP($B36,'[1]2305'!$B$6:$N$50, 13, FALSE),1.5)</f>
        <v>1.5</v>
      </c>
      <c r="L36" s="272">
        <f>IF(VLOOKUP($B36,'[1]3005'!$B$6:$N$50, 8, FALSE)="Ja",VLOOKUP($B36,'[1]3005'!$B$6:$N$50, 13, FALSE),1.5)</f>
        <v>1.5</v>
      </c>
      <c r="M36" s="272">
        <v>1.5</v>
      </c>
      <c r="N36" s="272">
        <v>1.5</v>
      </c>
      <c r="O36" s="272">
        <v>1.5</v>
      </c>
      <c r="P36" s="272">
        <v>1.5</v>
      </c>
      <c r="Q36" s="273"/>
      <c r="R36" s="272">
        <v>1.5</v>
      </c>
      <c r="S36" s="272">
        <v>1.5</v>
      </c>
      <c r="T36" s="272">
        <v>1.5</v>
      </c>
      <c r="U36" s="272">
        <v>1.5</v>
      </c>
      <c r="V36" s="272">
        <v>1.5</v>
      </c>
      <c r="W36" s="272">
        <v>1.5</v>
      </c>
      <c r="X36" s="272">
        <v>1.5</v>
      </c>
      <c r="Y36" s="272">
        <v>1.5</v>
      </c>
      <c r="Z36" s="274">
        <f t="shared" si="0"/>
        <v>24</v>
      </c>
      <c r="AA36" s="254"/>
      <c r="AB36" s="274">
        <f t="shared" si="1"/>
        <v>1.5</v>
      </c>
      <c r="AC36" s="274">
        <f t="shared" si="2"/>
        <v>1.5</v>
      </c>
      <c r="AD36" s="274">
        <f t="shared" si="3"/>
        <v>1.5</v>
      </c>
      <c r="AE36" s="274">
        <f t="shared" si="4"/>
        <v>1.5</v>
      </c>
      <c r="AF36" s="274">
        <f t="shared" si="5"/>
        <v>1.5</v>
      </c>
      <c r="AG36" s="274">
        <f t="shared" si="6"/>
        <v>1.5</v>
      </c>
      <c r="AH36" s="274">
        <f t="shared" si="7"/>
        <v>1.5</v>
      </c>
      <c r="AI36" s="275">
        <f t="shared" si="8"/>
        <v>1.5</v>
      </c>
      <c r="AJ36" s="276">
        <f t="shared" si="9"/>
        <v>12</v>
      </c>
    </row>
    <row r="37" spans="1:51" x14ac:dyDescent="0.25">
      <c r="A37" s="269">
        <v>28</v>
      </c>
      <c r="B37" s="81" t="s">
        <v>137</v>
      </c>
      <c r="C37" s="82" t="s">
        <v>55</v>
      </c>
      <c r="D37" s="286" t="s">
        <v>56</v>
      </c>
      <c r="E37" s="82">
        <v>14069</v>
      </c>
      <c r="F37" s="85" t="s">
        <v>138</v>
      </c>
      <c r="G37" s="86" t="s">
        <v>139</v>
      </c>
      <c r="H37" s="271" t="s">
        <v>166</v>
      </c>
      <c r="I37" s="272">
        <f>IF(VLOOKUP($B37,'[1]0905'!$B$6:$N$50, 8, FALSE)="Ja",VLOOKUP($B37,'[1]0905'!$B$6:$N$50, 13, FALSE),1.5)</f>
        <v>1.5</v>
      </c>
      <c r="J37" s="272">
        <f>IF(VLOOKUP($B37,'[1]1505'!$B$6:$N$28, 8, FALSE)="Ja",VLOOKUP($B37,'[1]1505'!$B$6:$N$28, 13, FALSE),1.5)</f>
        <v>1.5</v>
      </c>
      <c r="K37" s="272">
        <f>IF(VLOOKUP($B37,'[1]2305'!$B$6:$N$50, 8, FALSE)="Ja",VLOOKUP($B37,'[1]2305'!$B$6:$N$50, 13, FALSE),1.5)</f>
        <v>1.5</v>
      </c>
      <c r="L37" s="272">
        <f>IF(VLOOKUP($B37,'[1]3005'!$B$6:$N$50, 8, FALSE)="Ja",VLOOKUP($B37,'[1]3005'!$B$6:$N$50, 13, FALSE),1.5)</f>
        <v>1.5</v>
      </c>
      <c r="M37" s="272">
        <f>IF(VLOOKUP($B37,'[1]0606'!$B$6:$N$49, 8, FALSE)="Ja",VLOOKUP($B37,'[1]0606'!$B$6:$N$49, 13, FALSE),1.5)</f>
        <v>1.5</v>
      </c>
      <c r="N37" s="272">
        <v>1.5</v>
      </c>
      <c r="O37" s="272">
        <v>1.5</v>
      </c>
      <c r="P37" s="272">
        <v>1.5</v>
      </c>
      <c r="Q37" s="273"/>
      <c r="R37" s="272">
        <v>1.5</v>
      </c>
      <c r="S37" s="272">
        <v>1.5</v>
      </c>
      <c r="T37" s="272">
        <v>1.5</v>
      </c>
      <c r="U37" s="272">
        <v>1.5</v>
      </c>
      <c r="V37" s="272">
        <v>1.5</v>
      </c>
      <c r="W37" s="272">
        <v>1.5</v>
      </c>
      <c r="X37" s="272">
        <v>1.5</v>
      </c>
      <c r="Y37" s="272">
        <v>1.5</v>
      </c>
      <c r="Z37" s="274">
        <f t="shared" si="0"/>
        <v>24</v>
      </c>
      <c r="AA37" s="254"/>
      <c r="AB37" s="274">
        <f t="shared" si="1"/>
        <v>1.5</v>
      </c>
      <c r="AC37" s="274">
        <f t="shared" si="2"/>
        <v>1.5</v>
      </c>
      <c r="AD37" s="274">
        <f t="shared" si="3"/>
        <v>1.5</v>
      </c>
      <c r="AE37" s="274">
        <f t="shared" si="4"/>
        <v>1.5</v>
      </c>
      <c r="AF37" s="274">
        <f t="shared" si="5"/>
        <v>1.5</v>
      </c>
      <c r="AG37" s="274">
        <f t="shared" si="6"/>
        <v>1.5</v>
      </c>
      <c r="AH37" s="274">
        <f t="shared" si="7"/>
        <v>1.5</v>
      </c>
      <c r="AI37" s="275">
        <f t="shared" si="8"/>
        <v>1.5</v>
      </c>
      <c r="AJ37" s="276">
        <f t="shared" si="9"/>
        <v>12</v>
      </c>
    </row>
    <row r="38" spans="1:51" x14ac:dyDescent="0.25">
      <c r="A38" s="269">
        <v>28</v>
      </c>
      <c r="B38" s="278" t="s">
        <v>66</v>
      </c>
      <c r="C38" s="279" t="s">
        <v>55</v>
      </c>
      <c r="D38" s="280" t="s">
        <v>56</v>
      </c>
      <c r="E38" s="279">
        <v>14118</v>
      </c>
      <c r="F38" s="278" t="s">
        <v>67</v>
      </c>
      <c r="G38" s="206" t="s">
        <v>68</v>
      </c>
      <c r="H38" s="271" t="s">
        <v>167</v>
      </c>
      <c r="I38" s="272">
        <f>IF(VLOOKUP($B38,'[1]0905'!$B$6:$N$50, 8, FALSE)="Ja",VLOOKUP($B38,'[1]0905'!$B$6:$N$50, 13, FALSE),1.5)</f>
        <v>1.5</v>
      </c>
      <c r="J38" s="272">
        <f>IF(VLOOKUP($B38,'[1]1505'!$B$6:$N$28, 8, FALSE)="Ja",VLOOKUP($B38,'[1]1505'!$B$6:$N$28, 13, FALSE),1.5)</f>
        <v>1.5</v>
      </c>
      <c r="K38" s="272">
        <f>IF(VLOOKUP($B38,'[1]2305'!$B$6:$N$50, 8, FALSE)="Ja",VLOOKUP($B38,'[1]2305'!$B$6:$N$50, 13, FALSE),1.5)</f>
        <v>1.5</v>
      </c>
      <c r="L38" s="272">
        <v>1.5</v>
      </c>
      <c r="M38" s="272">
        <f>IF(VLOOKUP($B38,'[1]0606'!$B$6:$N$49, 8, FALSE)="Ja",VLOOKUP($B38,'[1]0606'!$B$6:$N$49, 13, FALSE),1.5)</f>
        <v>1.5</v>
      </c>
      <c r="N38" s="272">
        <v>1.5</v>
      </c>
      <c r="O38" s="272">
        <v>1.5</v>
      </c>
      <c r="P38" s="272">
        <v>1.5</v>
      </c>
      <c r="Q38" s="273"/>
      <c r="R38" s="272">
        <v>1.5</v>
      </c>
      <c r="S38" s="272">
        <v>1.5</v>
      </c>
      <c r="T38" s="272">
        <v>1.5</v>
      </c>
      <c r="U38" s="272">
        <v>1.5</v>
      </c>
      <c r="V38" s="272">
        <v>1.5</v>
      </c>
      <c r="W38" s="272">
        <v>1.5</v>
      </c>
      <c r="X38" s="272">
        <v>1.5</v>
      </c>
      <c r="Y38" s="272">
        <v>1.5</v>
      </c>
      <c r="Z38" s="274">
        <f t="shared" si="0"/>
        <v>24</v>
      </c>
      <c r="AA38" s="254"/>
      <c r="AB38" s="274">
        <f t="shared" si="1"/>
        <v>1.5</v>
      </c>
      <c r="AC38" s="274">
        <f t="shared" si="2"/>
        <v>1.5</v>
      </c>
      <c r="AD38" s="274">
        <f t="shared" si="3"/>
        <v>1.5</v>
      </c>
      <c r="AE38" s="274">
        <f t="shared" si="4"/>
        <v>1.5</v>
      </c>
      <c r="AF38" s="274">
        <f t="shared" si="5"/>
        <v>1.5</v>
      </c>
      <c r="AG38" s="274">
        <f t="shared" si="6"/>
        <v>1.5</v>
      </c>
      <c r="AH38" s="274">
        <f t="shared" si="7"/>
        <v>1.5</v>
      </c>
      <c r="AI38" s="275">
        <f t="shared" si="8"/>
        <v>1.5</v>
      </c>
      <c r="AJ38" s="276">
        <f t="shared" si="9"/>
        <v>12</v>
      </c>
    </row>
    <row r="39" spans="1:51" x14ac:dyDescent="0.25">
      <c r="A39" s="269">
        <v>28</v>
      </c>
      <c r="B39" s="290" t="s">
        <v>97</v>
      </c>
      <c r="C39" s="107" t="s">
        <v>98</v>
      </c>
      <c r="D39" s="108" t="s">
        <v>56</v>
      </c>
      <c r="E39" s="109">
        <v>15179</v>
      </c>
      <c r="F39" s="106" t="s">
        <v>99</v>
      </c>
      <c r="G39" s="110" t="s">
        <v>100</v>
      </c>
      <c r="H39" s="271" t="s">
        <v>167</v>
      </c>
      <c r="I39" s="272">
        <v>1.5</v>
      </c>
      <c r="J39" s="272">
        <f>IF(VLOOKUP($B39,'[1]1505'!$B$6:$N$28, 8, FALSE)="Ja",VLOOKUP($B39,'[1]1505'!$B$6:$N$28, 13, FALSE),1.5)</f>
        <v>1.5</v>
      </c>
      <c r="K39" s="272">
        <v>1.5</v>
      </c>
      <c r="L39" s="272">
        <v>1.5</v>
      </c>
      <c r="M39" s="272">
        <f>IF(VLOOKUP($B39,'[1]0606'!$B$6:$N$49, 8, FALSE)="Ja",VLOOKUP($B39,'[1]0606'!$B$6:$N$49, 13, FALSE),1.5)</f>
        <v>1.5</v>
      </c>
      <c r="N39" s="272">
        <v>1.5</v>
      </c>
      <c r="O39" s="272">
        <v>1.5</v>
      </c>
      <c r="P39" s="272">
        <v>1.5</v>
      </c>
      <c r="Q39" s="273"/>
      <c r="R39" s="272">
        <v>1.5</v>
      </c>
      <c r="S39" s="272">
        <v>1.5</v>
      </c>
      <c r="T39" s="272">
        <v>1.5</v>
      </c>
      <c r="U39" s="272">
        <v>1.5</v>
      </c>
      <c r="V39" s="272">
        <v>1.5</v>
      </c>
      <c r="W39" s="272">
        <v>1.5</v>
      </c>
      <c r="X39" s="272">
        <v>1.5</v>
      </c>
      <c r="Y39" s="272">
        <v>1.5</v>
      </c>
      <c r="Z39" s="274">
        <f t="shared" si="0"/>
        <v>24</v>
      </c>
      <c r="AA39" s="254"/>
      <c r="AB39" s="274">
        <f t="shared" si="1"/>
        <v>1.5</v>
      </c>
      <c r="AC39" s="274">
        <f t="shared" si="2"/>
        <v>1.5</v>
      </c>
      <c r="AD39" s="274">
        <f t="shared" si="3"/>
        <v>1.5</v>
      </c>
      <c r="AE39" s="274">
        <f t="shared" si="4"/>
        <v>1.5</v>
      </c>
      <c r="AF39" s="274">
        <f t="shared" si="5"/>
        <v>1.5</v>
      </c>
      <c r="AG39" s="274">
        <f t="shared" si="6"/>
        <v>1.5</v>
      </c>
      <c r="AH39" s="274">
        <f t="shared" si="7"/>
        <v>1.5</v>
      </c>
      <c r="AI39" s="275">
        <f t="shared" si="8"/>
        <v>1.5</v>
      </c>
      <c r="AJ39" s="276">
        <f t="shared" si="9"/>
        <v>12</v>
      </c>
    </row>
    <row r="40" spans="1:51" x14ac:dyDescent="0.25">
      <c r="A40" s="269">
        <v>28</v>
      </c>
      <c r="B40" s="106" t="s">
        <v>174</v>
      </c>
      <c r="C40" s="107" t="s">
        <v>55</v>
      </c>
      <c r="D40" s="108" t="s">
        <v>56</v>
      </c>
      <c r="E40" s="109">
        <v>15953</v>
      </c>
      <c r="F40" s="181" t="s">
        <v>175</v>
      </c>
      <c r="G40" s="107" t="s">
        <v>176</v>
      </c>
      <c r="H40" s="271" t="s">
        <v>166</v>
      </c>
      <c r="I40" s="272">
        <f>IF(VLOOKUP($B40,'[1]0905'!$B$6:$N$50, 8, FALSE)="Ja",VLOOKUP($B40,'[1]0905'!$B$6:$N$50, 13, FALSE),1.5)</f>
        <v>1.5</v>
      </c>
      <c r="J40" s="272">
        <v>1.5</v>
      </c>
      <c r="K40" s="272">
        <f>IF(VLOOKUP($B40,'[1]2305'!$B$6:$N$50, 8, FALSE)="Ja",VLOOKUP($B40,'[1]2305'!$B$6:$N$50, 13, FALSE),1.5)</f>
        <v>1.5</v>
      </c>
      <c r="L40" s="272">
        <f>IF(VLOOKUP($B40,'[1]3005'!$B$6:$N$50, 8, FALSE)="Ja",VLOOKUP($B40,'[1]3005'!$B$6:$N$50, 13, FALSE),1.5)</f>
        <v>1.5</v>
      </c>
      <c r="M40" s="272">
        <v>1.5</v>
      </c>
      <c r="N40" s="272">
        <v>1.5</v>
      </c>
      <c r="O40" s="272">
        <v>1.5</v>
      </c>
      <c r="P40" s="272">
        <v>1.5</v>
      </c>
      <c r="Q40" s="273"/>
      <c r="R40" s="272">
        <v>1.5</v>
      </c>
      <c r="S40" s="272">
        <v>1.5</v>
      </c>
      <c r="T40" s="272">
        <v>1.5</v>
      </c>
      <c r="U40" s="272">
        <v>1.5</v>
      </c>
      <c r="V40" s="272">
        <v>1.5</v>
      </c>
      <c r="W40" s="272">
        <v>1.5</v>
      </c>
      <c r="X40" s="272">
        <v>1.5</v>
      </c>
      <c r="Y40" s="272">
        <v>1.5</v>
      </c>
      <c r="Z40" s="274">
        <f t="shared" si="0"/>
        <v>24</v>
      </c>
      <c r="AA40" s="254"/>
      <c r="AB40" s="274">
        <f t="shared" si="1"/>
        <v>1.5</v>
      </c>
      <c r="AC40" s="274">
        <f t="shared" si="2"/>
        <v>1.5</v>
      </c>
      <c r="AD40" s="274">
        <f t="shared" si="3"/>
        <v>1.5</v>
      </c>
      <c r="AE40" s="274">
        <f t="shared" si="4"/>
        <v>1.5</v>
      </c>
      <c r="AF40" s="274">
        <f t="shared" si="5"/>
        <v>1.5</v>
      </c>
      <c r="AG40" s="274">
        <f t="shared" si="6"/>
        <v>1.5</v>
      </c>
      <c r="AH40" s="274">
        <f t="shared" si="7"/>
        <v>1.5</v>
      </c>
      <c r="AI40" s="275">
        <f t="shared" si="8"/>
        <v>1.5</v>
      </c>
      <c r="AJ40" s="276">
        <f t="shared" si="9"/>
        <v>12</v>
      </c>
    </row>
    <row r="41" spans="1:51" x14ac:dyDescent="0.25">
      <c r="A41" s="269">
        <v>28</v>
      </c>
      <c r="B41" s="227" t="s">
        <v>190</v>
      </c>
      <c r="C41" s="228" t="s">
        <v>60</v>
      </c>
      <c r="D41" s="229" t="s">
        <v>56</v>
      </c>
      <c r="E41" s="109">
        <v>11890</v>
      </c>
      <c r="F41" s="227" t="s">
        <v>191</v>
      </c>
      <c r="G41" s="231" t="s">
        <v>192</v>
      </c>
      <c r="H41" s="271" t="s">
        <v>167</v>
      </c>
      <c r="I41" s="272">
        <v>1.5</v>
      </c>
      <c r="J41" s="272">
        <v>1.5</v>
      </c>
      <c r="K41" s="272">
        <v>1.5</v>
      </c>
      <c r="L41" s="272">
        <v>1.5</v>
      </c>
      <c r="M41" s="272">
        <v>1.5</v>
      </c>
      <c r="N41" s="272">
        <v>1.5</v>
      </c>
      <c r="O41" s="272">
        <v>1.5</v>
      </c>
      <c r="P41" s="272">
        <v>1.5</v>
      </c>
      <c r="Q41" s="273"/>
      <c r="R41" s="272">
        <v>1.5</v>
      </c>
      <c r="S41" s="272">
        <v>1.5</v>
      </c>
      <c r="T41" s="272">
        <v>1.5</v>
      </c>
      <c r="U41" s="272">
        <v>1.5</v>
      </c>
      <c r="V41" s="272">
        <v>1.5</v>
      </c>
      <c r="W41" s="272">
        <v>1.5</v>
      </c>
      <c r="X41" s="272">
        <v>1.5</v>
      </c>
      <c r="Y41" s="272">
        <v>1.5</v>
      </c>
      <c r="Z41" s="274">
        <f t="shared" si="0"/>
        <v>24</v>
      </c>
      <c r="AA41" s="254"/>
      <c r="AB41" s="274">
        <f t="shared" si="1"/>
        <v>1.5</v>
      </c>
      <c r="AC41" s="274">
        <f t="shared" si="2"/>
        <v>1.5</v>
      </c>
      <c r="AD41" s="274">
        <f t="shared" si="3"/>
        <v>1.5</v>
      </c>
      <c r="AE41" s="274">
        <f t="shared" si="4"/>
        <v>1.5</v>
      </c>
      <c r="AF41" s="274">
        <f t="shared" si="5"/>
        <v>1.5</v>
      </c>
      <c r="AG41" s="274">
        <f t="shared" si="6"/>
        <v>1.5</v>
      </c>
      <c r="AH41" s="274">
        <f t="shared" si="7"/>
        <v>1.5</v>
      </c>
      <c r="AI41" s="275">
        <f t="shared" si="8"/>
        <v>1.5</v>
      </c>
      <c r="AJ41" s="276">
        <f t="shared" si="9"/>
        <v>12</v>
      </c>
    </row>
    <row r="42" spans="1:51" x14ac:dyDescent="0.25"/>
    <row r="43" spans="1:51" s="118" customFormat="1" ht="12.75" customHeight="1" x14ac:dyDescent="0.2">
      <c r="AK43" s="102"/>
      <c r="AL43" s="103"/>
      <c r="AM43" s="104"/>
      <c r="AN43" s="104"/>
      <c r="AO43" s="102"/>
      <c r="AP43" s="103"/>
      <c r="AQ43" s="104"/>
      <c r="AR43" s="104"/>
      <c r="AS43" s="102"/>
      <c r="AT43" s="103"/>
      <c r="AU43" s="104"/>
      <c r="AV43" s="104"/>
      <c r="AW43" s="102"/>
      <c r="AX43" s="80"/>
      <c r="AY43" s="80"/>
    </row>
    <row r="44" spans="1:51" x14ac:dyDescent="0.25"/>
    <row r="45" spans="1:51" x14ac:dyDescent="0.25"/>
    <row r="46" spans="1:51" x14ac:dyDescent="0.25"/>
    <row r="47" spans="1:51" x14ac:dyDescent="0.25"/>
    <row r="48" spans="1:5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4CAF9C72-F6DD-44E9-8F01-B5456D92724F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0606</vt:lpstr>
      <vt:lpstr>Sammendrag 2023</vt:lpstr>
      <vt:lpstr>SpinnakerCup 2023</vt:lpstr>
      <vt:lpstr>'0606'!Utskriftsområde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2023-06-09T04:49:17Z</dcterms:created>
  <dcterms:modified xsi:type="dcterms:W3CDTF">2023-06-13T20:15:09Z</dcterms:modified>
</cp:coreProperties>
</file>