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FA2EEEA0-CB54-4ED4-9DCA-22BA05AD506A}" xr6:coauthVersionLast="47" xr6:coauthVersionMax="47" xr10:uidLastSave="{00000000-0000-0000-0000-000000000000}"/>
  <bookViews>
    <workbookView xWindow="1890" yWindow="2730" windowWidth="26910" windowHeight="13920" xr2:uid="{CBDA14F8-EA4E-4025-8CEB-F6B648CA140A}"/>
  </bookViews>
  <sheets>
    <sheet name="3005" sheetId="1" r:id="rId1"/>
    <sheet name="Sammendrag 2023" sheetId="2" r:id="rId2"/>
    <sheet name="SpinnakerCup 2023" sheetId="3" r:id="rId3"/>
  </sheets>
  <externalReferences>
    <externalReference r:id="rId4"/>
  </externalReferences>
  <definedNames>
    <definedName name="_xlnm._FilterDatabase" localSheetId="0" hidden="1">'3005'!$A$5:$AS$22</definedName>
    <definedName name="_xlnm._FilterDatabase" localSheetId="1" hidden="1">'Sammendrag 2023'!$A$5:$AJ$39</definedName>
    <definedName name="_xlnm._FilterDatabase" localSheetId="2" hidden="1">'SpinnakerCup 2023'!$A$5:$AJ$41</definedName>
    <definedName name="Ja" localSheetId="1">'Sammendrag 2023'!#REF!</definedName>
    <definedName name="Ja">'SpinnakerCup 2023'!#REF!</definedName>
    <definedName name="_xlnm.Print_Area" localSheetId="0">'3005'!$A$1:$O$10</definedName>
    <definedName name="_xlnm.Print_Area" localSheetId="1">'Sammendrag 2023'!$A$1:$Z$26</definedName>
    <definedName name="_xlnm.Print_Area" localSheetId="2">'SpinnakerCup 2023'!$A$1:$Z$26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1" i="3" l="1"/>
  <c r="AC41" i="3"/>
  <c r="AD41" i="3"/>
  <c r="AE41" i="3"/>
  <c r="AF41" i="3"/>
  <c r="AG41" i="3"/>
  <c r="AH41" i="3"/>
  <c r="AI41" i="3"/>
  <c r="AJ41" i="3"/>
  <c r="Z41" i="3"/>
  <c r="I40" i="3"/>
  <c r="K40" i="3"/>
  <c r="L40" i="3"/>
  <c r="AB40" i="3"/>
  <c r="AC40" i="3"/>
  <c r="AD40" i="3"/>
  <c r="AE40" i="3"/>
  <c r="AF40" i="3"/>
  <c r="AG40" i="3"/>
  <c r="AH40" i="3"/>
  <c r="AI40" i="3"/>
  <c r="AJ40" i="3"/>
  <c r="Z40" i="3"/>
  <c r="J39" i="3"/>
  <c r="AB39" i="3"/>
  <c r="AC39" i="3"/>
  <c r="AD39" i="3"/>
  <c r="AE39" i="3"/>
  <c r="AF39" i="3"/>
  <c r="AG39" i="3"/>
  <c r="AH39" i="3"/>
  <c r="AI39" i="3"/>
  <c r="AJ39" i="3"/>
  <c r="Z39" i="3"/>
  <c r="I38" i="3"/>
  <c r="J38" i="3"/>
  <c r="K38" i="3"/>
  <c r="AB38" i="3"/>
  <c r="AC38" i="3"/>
  <c r="AD38" i="3"/>
  <c r="AE38" i="3"/>
  <c r="AF38" i="3"/>
  <c r="AG38" i="3"/>
  <c r="AH38" i="3"/>
  <c r="AI38" i="3"/>
  <c r="AJ38" i="3"/>
  <c r="Z38" i="3"/>
  <c r="I37" i="3"/>
  <c r="J37" i="3"/>
  <c r="K37" i="3"/>
  <c r="L37" i="3"/>
  <c r="AB37" i="3"/>
  <c r="AC37" i="3"/>
  <c r="AD37" i="3"/>
  <c r="AE37" i="3"/>
  <c r="AF37" i="3"/>
  <c r="AG37" i="3"/>
  <c r="AH37" i="3"/>
  <c r="AI37" i="3"/>
  <c r="AJ37" i="3"/>
  <c r="Z37" i="3"/>
  <c r="J36" i="3"/>
  <c r="K36" i="3"/>
  <c r="L36" i="3"/>
  <c r="AB36" i="3"/>
  <c r="AC36" i="3"/>
  <c r="AD36" i="3"/>
  <c r="AE36" i="3"/>
  <c r="AF36" i="3"/>
  <c r="AG36" i="3"/>
  <c r="AH36" i="3"/>
  <c r="AI36" i="3"/>
  <c r="AJ36" i="3"/>
  <c r="Z36" i="3"/>
  <c r="K35" i="3"/>
  <c r="L35" i="3"/>
  <c r="AB35" i="3"/>
  <c r="AC35" i="3"/>
  <c r="AD35" i="3"/>
  <c r="AE35" i="3"/>
  <c r="AF35" i="3"/>
  <c r="AG35" i="3"/>
  <c r="AH35" i="3"/>
  <c r="AI35" i="3"/>
  <c r="AJ35" i="3"/>
  <c r="Z35" i="3"/>
  <c r="AB34" i="3"/>
  <c r="AC34" i="3"/>
  <c r="AD34" i="3"/>
  <c r="AE34" i="3"/>
  <c r="AF34" i="3"/>
  <c r="AG34" i="3"/>
  <c r="AH34" i="3"/>
  <c r="AI34" i="3"/>
  <c r="AJ34" i="3"/>
  <c r="Z34" i="3"/>
  <c r="J33" i="3"/>
  <c r="K33" i="3"/>
  <c r="AB33" i="3"/>
  <c r="AC33" i="3"/>
  <c r="AD33" i="3"/>
  <c r="AE33" i="3"/>
  <c r="AF33" i="3"/>
  <c r="AG33" i="3"/>
  <c r="AH33" i="3"/>
  <c r="AI33" i="3"/>
  <c r="AJ33" i="3"/>
  <c r="Z33" i="3"/>
  <c r="K32" i="3"/>
  <c r="AB32" i="3"/>
  <c r="AC32" i="3"/>
  <c r="AD32" i="3"/>
  <c r="AE32" i="3"/>
  <c r="AF32" i="3"/>
  <c r="AG32" i="3"/>
  <c r="AH32" i="3"/>
  <c r="AI32" i="3"/>
  <c r="AJ32" i="3"/>
  <c r="Z32" i="3"/>
  <c r="I31" i="3"/>
  <c r="J31" i="3"/>
  <c r="K31" i="3"/>
  <c r="L31" i="3"/>
  <c r="AB31" i="3"/>
  <c r="AC31" i="3"/>
  <c r="AD31" i="3"/>
  <c r="AE31" i="3"/>
  <c r="AF31" i="3"/>
  <c r="AG31" i="3"/>
  <c r="AH31" i="3"/>
  <c r="AI31" i="3"/>
  <c r="AJ31" i="3"/>
  <c r="Z31" i="3"/>
  <c r="J30" i="3"/>
  <c r="K30" i="3"/>
  <c r="L30" i="3"/>
  <c r="AB30" i="3"/>
  <c r="AC30" i="3"/>
  <c r="AD30" i="3"/>
  <c r="AE30" i="3"/>
  <c r="AF30" i="3"/>
  <c r="AG30" i="3"/>
  <c r="AH30" i="3"/>
  <c r="AI30" i="3"/>
  <c r="AJ30" i="3"/>
  <c r="Z30" i="3"/>
  <c r="J29" i="3"/>
  <c r="K29" i="3"/>
  <c r="AB29" i="3"/>
  <c r="AC29" i="3"/>
  <c r="AD29" i="3"/>
  <c r="AE29" i="3"/>
  <c r="AF29" i="3"/>
  <c r="AG29" i="3"/>
  <c r="AH29" i="3"/>
  <c r="AI29" i="3"/>
  <c r="AJ29" i="3"/>
  <c r="Z29" i="3"/>
  <c r="L28" i="3"/>
  <c r="AB28" i="3"/>
  <c r="AC28" i="3"/>
  <c r="AD28" i="3"/>
  <c r="AE28" i="3"/>
  <c r="AF28" i="3"/>
  <c r="AG28" i="3"/>
  <c r="AH28" i="3"/>
  <c r="AI28" i="3"/>
  <c r="AJ28" i="3"/>
  <c r="Z28" i="3"/>
  <c r="I27" i="3"/>
  <c r="K27" i="3"/>
  <c r="AB27" i="3"/>
  <c r="AC27" i="3"/>
  <c r="AD27" i="3"/>
  <c r="AE27" i="3"/>
  <c r="AF27" i="3"/>
  <c r="AG27" i="3"/>
  <c r="AH27" i="3"/>
  <c r="AI27" i="3"/>
  <c r="AJ27" i="3"/>
  <c r="Z27" i="3"/>
  <c r="I26" i="3"/>
  <c r="K26" i="3"/>
  <c r="L26" i="3"/>
  <c r="AB26" i="3"/>
  <c r="AC26" i="3"/>
  <c r="AD26" i="3"/>
  <c r="AE26" i="3"/>
  <c r="AF26" i="3"/>
  <c r="AG26" i="3"/>
  <c r="AH26" i="3"/>
  <c r="AI26" i="3"/>
  <c r="AJ26" i="3"/>
  <c r="Z26" i="3"/>
  <c r="I25" i="3"/>
  <c r="J25" i="3"/>
  <c r="K25" i="3"/>
  <c r="L25" i="3"/>
  <c r="AB25" i="3"/>
  <c r="AC25" i="3"/>
  <c r="AD25" i="3"/>
  <c r="AE25" i="3"/>
  <c r="AF25" i="3"/>
  <c r="AG25" i="3"/>
  <c r="AH25" i="3"/>
  <c r="AI25" i="3"/>
  <c r="AJ25" i="3"/>
  <c r="Z25" i="3"/>
  <c r="I24" i="3"/>
  <c r="J24" i="3"/>
  <c r="K24" i="3"/>
  <c r="L24" i="3"/>
  <c r="AB24" i="3"/>
  <c r="AC24" i="3"/>
  <c r="AD24" i="3"/>
  <c r="AE24" i="3"/>
  <c r="AF24" i="3"/>
  <c r="AG24" i="3"/>
  <c r="AH24" i="3"/>
  <c r="AI24" i="3"/>
  <c r="AJ24" i="3"/>
  <c r="Z24" i="3"/>
  <c r="K23" i="3"/>
  <c r="AB23" i="3"/>
  <c r="AC23" i="3"/>
  <c r="AD23" i="3"/>
  <c r="AE23" i="3"/>
  <c r="AF23" i="3"/>
  <c r="AG23" i="3"/>
  <c r="AH23" i="3"/>
  <c r="AI23" i="3"/>
  <c r="AJ23" i="3"/>
  <c r="Z23" i="3"/>
  <c r="J22" i="3"/>
  <c r="AB22" i="3"/>
  <c r="AC22" i="3"/>
  <c r="AD22" i="3"/>
  <c r="AE22" i="3"/>
  <c r="AF22" i="3"/>
  <c r="AG22" i="3"/>
  <c r="AH22" i="3"/>
  <c r="AI22" i="3"/>
  <c r="AJ22" i="3"/>
  <c r="Z22" i="3"/>
  <c r="I21" i="3"/>
  <c r="J21" i="3"/>
  <c r="K21" i="3"/>
  <c r="L21" i="3"/>
  <c r="AB21" i="3"/>
  <c r="AC21" i="3"/>
  <c r="AD21" i="3"/>
  <c r="AE21" i="3"/>
  <c r="AF21" i="3"/>
  <c r="AG21" i="3"/>
  <c r="AH21" i="3"/>
  <c r="AI21" i="3"/>
  <c r="AJ21" i="3"/>
  <c r="Z21" i="3"/>
  <c r="I20" i="3"/>
  <c r="K20" i="3"/>
  <c r="AB20" i="3"/>
  <c r="AC20" i="3"/>
  <c r="AD20" i="3"/>
  <c r="AE20" i="3"/>
  <c r="AF20" i="3"/>
  <c r="AG20" i="3"/>
  <c r="AH20" i="3"/>
  <c r="AI20" i="3"/>
  <c r="AJ20" i="3"/>
  <c r="Z20" i="3"/>
  <c r="J19" i="3"/>
  <c r="K19" i="3"/>
  <c r="L19" i="3"/>
  <c r="AB19" i="3"/>
  <c r="AC19" i="3"/>
  <c r="AD19" i="3"/>
  <c r="AE19" i="3"/>
  <c r="AF19" i="3"/>
  <c r="AG19" i="3"/>
  <c r="AH19" i="3"/>
  <c r="AI19" i="3"/>
  <c r="AJ19" i="3"/>
  <c r="Z19" i="3"/>
  <c r="I18" i="3"/>
  <c r="L18" i="3"/>
  <c r="AB18" i="3"/>
  <c r="AC18" i="3"/>
  <c r="AD18" i="3"/>
  <c r="AE18" i="3"/>
  <c r="AF18" i="3"/>
  <c r="AG18" i="3"/>
  <c r="AH18" i="3"/>
  <c r="AI18" i="3"/>
  <c r="AJ18" i="3"/>
  <c r="Z18" i="3"/>
  <c r="I17" i="3"/>
  <c r="K17" i="3"/>
  <c r="L17" i="3"/>
  <c r="AB17" i="3"/>
  <c r="AC17" i="3"/>
  <c r="AD17" i="3"/>
  <c r="AE17" i="3"/>
  <c r="AF17" i="3"/>
  <c r="AG17" i="3"/>
  <c r="AH17" i="3"/>
  <c r="AI17" i="3"/>
  <c r="AJ17" i="3"/>
  <c r="Z17" i="3"/>
  <c r="I16" i="3"/>
  <c r="J16" i="3"/>
  <c r="K16" i="3"/>
  <c r="AB16" i="3"/>
  <c r="AC16" i="3"/>
  <c r="AD16" i="3"/>
  <c r="AE16" i="3"/>
  <c r="AF16" i="3"/>
  <c r="AG16" i="3"/>
  <c r="AH16" i="3"/>
  <c r="AI16" i="3"/>
  <c r="AJ16" i="3"/>
  <c r="Z16" i="3"/>
  <c r="K15" i="3"/>
  <c r="L15" i="3"/>
  <c r="AB15" i="3"/>
  <c r="AC15" i="3"/>
  <c r="AD15" i="3"/>
  <c r="AE15" i="3"/>
  <c r="AF15" i="3"/>
  <c r="AG15" i="3"/>
  <c r="AH15" i="3"/>
  <c r="AI15" i="3"/>
  <c r="AJ15" i="3"/>
  <c r="Z15" i="3"/>
  <c r="I14" i="3"/>
  <c r="J14" i="3"/>
  <c r="K14" i="3"/>
  <c r="L14" i="3"/>
  <c r="AB14" i="3"/>
  <c r="AC14" i="3"/>
  <c r="AD14" i="3"/>
  <c r="AE14" i="3"/>
  <c r="AF14" i="3"/>
  <c r="AG14" i="3"/>
  <c r="AH14" i="3"/>
  <c r="AI14" i="3"/>
  <c r="AJ14" i="3"/>
  <c r="Z14" i="3"/>
  <c r="I13" i="3"/>
  <c r="K13" i="3"/>
  <c r="L13" i="3"/>
  <c r="AB13" i="3"/>
  <c r="AC13" i="3"/>
  <c r="AD13" i="3"/>
  <c r="AE13" i="3"/>
  <c r="AF13" i="3"/>
  <c r="AG13" i="3"/>
  <c r="AH13" i="3"/>
  <c r="AI13" i="3"/>
  <c r="AJ13" i="3"/>
  <c r="Z13" i="3"/>
  <c r="I12" i="3"/>
  <c r="J12" i="3"/>
  <c r="K12" i="3"/>
  <c r="L12" i="3"/>
  <c r="AB12" i="3"/>
  <c r="AC12" i="3"/>
  <c r="AD12" i="3"/>
  <c r="AE12" i="3"/>
  <c r="AF12" i="3"/>
  <c r="AG12" i="3"/>
  <c r="AH12" i="3"/>
  <c r="AI12" i="3"/>
  <c r="AJ12" i="3"/>
  <c r="Z12" i="3"/>
  <c r="I11" i="3"/>
  <c r="K11" i="3"/>
  <c r="L11" i="3"/>
  <c r="AB11" i="3"/>
  <c r="AC11" i="3"/>
  <c r="AD11" i="3"/>
  <c r="AE11" i="3"/>
  <c r="AF11" i="3"/>
  <c r="AG11" i="3"/>
  <c r="AH11" i="3"/>
  <c r="AI11" i="3"/>
  <c r="AJ11" i="3"/>
  <c r="Z11" i="3"/>
  <c r="I10" i="3"/>
  <c r="L10" i="3"/>
  <c r="AB10" i="3"/>
  <c r="AC10" i="3"/>
  <c r="AD10" i="3"/>
  <c r="AE10" i="3"/>
  <c r="AF10" i="3"/>
  <c r="AG10" i="3"/>
  <c r="AH10" i="3"/>
  <c r="AI10" i="3"/>
  <c r="AJ10" i="3"/>
  <c r="Z10" i="3"/>
  <c r="I9" i="3"/>
  <c r="J9" i="3"/>
  <c r="K9" i="3"/>
  <c r="L9" i="3"/>
  <c r="AB9" i="3"/>
  <c r="AC9" i="3"/>
  <c r="AD9" i="3"/>
  <c r="AE9" i="3"/>
  <c r="AF9" i="3"/>
  <c r="AG9" i="3"/>
  <c r="AH9" i="3"/>
  <c r="AI9" i="3"/>
  <c r="AJ9" i="3"/>
  <c r="Z9" i="3"/>
  <c r="I8" i="3"/>
  <c r="J8" i="3"/>
  <c r="K8" i="3"/>
  <c r="L8" i="3"/>
  <c r="AB8" i="3"/>
  <c r="AC8" i="3"/>
  <c r="AD8" i="3"/>
  <c r="AE8" i="3"/>
  <c r="AF8" i="3"/>
  <c r="AG8" i="3"/>
  <c r="AH8" i="3"/>
  <c r="AI8" i="3"/>
  <c r="AJ8" i="3"/>
  <c r="Z8" i="3"/>
  <c r="I7" i="3"/>
  <c r="J7" i="3"/>
  <c r="K7" i="3"/>
  <c r="L7" i="3"/>
  <c r="AB7" i="3"/>
  <c r="AC7" i="3"/>
  <c r="AD7" i="3"/>
  <c r="AE7" i="3"/>
  <c r="AF7" i="3"/>
  <c r="AG7" i="3"/>
  <c r="AH7" i="3"/>
  <c r="AI7" i="3"/>
  <c r="AJ7" i="3"/>
  <c r="Z7" i="3"/>
  <c r="J6" i="3"/>
  <c r="K6" i="3"/>
  <c r="L6" i="3"/>
  <c r="AB6" i="3"/>
  <c r="AC6" i="3"/>
  <c r="AD6" i="3"/>
  <c r="AE6" i="3"/>
  <c r="AF6" i="3"/>
  <c r="AG6" i="3"/>
  <c r="AH6" i="3"/>
  <c r="AI6" i="3"/>
  <c r="AJ6" i="3"/>
  <c r="Z6" i="3"/>
  <c r="L39" i="2"/>
  <c r="AB39" i="2"/>
  <c r="AC39" i="2"/>
  <c r="AD39" i="2"/>
  <c r="AE39" i="2"/>
  <c r="AF39" i="2"/>
  <c r="AG39" i="2"/>
  <c r="AH39" i="2"/>
  <c r="AI39" i="2"/>
  <c r="AJ39" i="2"/>
  <c r="Z39" i="2"/>
  <c r="J38" i="2"/>
  <c r="K38" i="2"/>
  <c r="AB38" i="2"/>
  <c r="AC38" i="2"/>
  <c r="AD38" i="2"/>
  <c r="AE38" i="2"/>
  <c r="AF38" i="2"/>
  <c r="AG38" i="2"/>
  <c r="AH38" i="2"/>
  <c r="AI38" i="2"/>
  <c r="AJ38" i="2"/>
  <c r="Z38" i="2"/>
  <c r="I37" i="2"/>
  <c r="K37" i="2"/>
  <c r="AB37" i="2"/>
  <c r="AC37" i="2"/>
  <c r="AD37" i="2"/>
  <c r="AE37" i="2"/>
  <c r="AF37" i="2"/>
  <c r="AG37" i="2"/>
  <c r="AH37" i="2"/>
  <c r="AI37" i="2"/>
  <c r="AJ37" i="2"/>
  <c r="Z37" i="2"/>
  <c r="K36" i="2"/>
  <c r="AB36" i="2"/>
  <c r="AC36" i="2"/>
  <c r="AD36" i="2"/>
  <c r="AE36" i="2"/>
  <c r="AF36" i="2"/>
  <c r="AG36" i="2"/>
  <c r="AH36" i="2"/>
  <c r="AI36" i="2"/>
  <c r="AJ36" i="2"/>
  <c r="Z36" i="2"/>
  <c r="J35" i="2"/>
  <c r="AB35" i="2"/>
  <c r="AC35" i="2"/>
  <c r="AD35" i="2"/>
  <c r="AE35" i="2"/>
  <c r="AF35" i="2"/>
  <c r="AG35" i="2"/>
  <c r="AH35" i="2"/>
  <c r="AI35" i="2"/>
  <c r="AJ35" i="2"/>
  <c r="Z35" i="2"/>
  <c r="K34" i="2"/>
  <c r="AB34" i="2"/>
  <c r="AC34" i="2"/>
  <c r="AD34" i="2"/>
  <c r="AE34" i="2"/>
  <c r="AF34" i="2"/>
  <c r="AG34" i="2"/>
  <c r="AH34" i="2"/>
  <c r="AI34" i="2"/>
  <c r="AJ34" i="2"/>
  <c r="Z34" i="2"/>
  <c r="J33" i="2"/>
  <c r="AB33" i="2"/>
  <c r="AC33" i="2"/>
  <c r="AD33" i="2"/>
  <c r="AE33" i="2"/>
  <c r="AF33" i="2"/>
  <c r="AG33" i="2"/>
  <c r="AH33" i="2"/>
  <c r="AI33" i="2"/>
  <c r="AJ33" i="2"/>
  <c r="Z33" i="2"/>
  <c r="J32" i="2"/>
  <c r="K32" i="2"/>
  <c r="AB32" i="2"/>
  <c r="AC32" i="2"/>
  <c r="AD32" i="2"/>
  <c r="AE32" i="2"/>
  <c r="AF32" i="2"/>
  <c r="AG32" i="2"/>
  <c r="AH32" i="2"/>
  <c r="AI32" i="2"/>
  <c r="AJ32" i="2"/>
  <c r="Z32" i="2"/>
  <c r="J31" i="2"/>
  <c r="K31" i="2"/>
  <c r="L31" i="2"/>
  <c r="AB31" i="2"/>
  <c r="AC31" i="2"/>
  <c r="AD31" i="2"/>
  <c r="AE31" i="2"/>
  <c r="AF31" i="2"/>
  <c r="AG31" i="2"/>
  <c r="AH31" i="2"/>
  <c r="AI31" i="2"/>
  <c r="AJ31" i="2"/>
  <c r="Z31" i="2"/>
  <c r="I30" i="2"/>
  <c r="K30" i="2"/>
  <c r="AB30" i="2"/>
  <c r="AC30" i="2"/>
  <c r="AD30" i="2"/>
  <c r="AE30" i="2"/>
  <c r="AF30" i="2"/>
  <c r="AG30" i="2"/>
  <c r="AH30" i="2"/>
  <c r="AI30" i="2"/>
  <c r="AJ30" i="2"/>
  <c r="Z30" i="2"/>
  <c r="I29" i="2"/>
  <c r="K29" i="2"/>
  <c r="L29" i="2"/>
  <c r="AB29" i="2"/>
  <c r="AC29" i="2"/>
  <c r="AD29" i="2"/>
  <c r="AE29" i="2"/>
  <c r="AF29" i="2"/>
  <c r="AG29" i="2"/>
  <c r="AH29" i="2"/>
  <c r="AI29" i="2"/>
  <c r="AJ29" i="2"/>
  <c r="Z29" i="2"/>
  <c r="K28" i="2"/>
  <c r="L28" i="2"/>
  <c r="AB28" i="2"/>
  <c r="AC28" i="2"/>
  <c r="AD28" i="2"/>
  <c r="AE28" i="2"/>
  <c r="AF28" i="2"/>
  <c r="AG28" i="2"/>
  <c r="AH28" i="2"/>
  <c r="AI28" i="2"/>
  <c r="AJ28" i="2"/>
  <c r="Z28" i="2"/>
  <c r="I27" i="2"/>
  <c r="L27" i="2"/>
  <c r="AB27" i="2"/>
  <c r="AC27" i="2"/>
  <c r="AD27" i="2"/>
  <c r="AE27" i="2"/>
  <c r="AF27" i="2"/>
  <c r="AG27" i="2"/>
  <c r="AH27" i="2"/>
  <c r="AI27" i="2"/>
  <c r="AJ27" i="2"/>
  <c r="Z27" i="2"/>
  <c r="I26" i="2"/>
  <c r="K26" i="2"/>
  <c r="L26" i="2"/>
  <c r="AB26" i="2"/>
  <c r="AC26" i="2"/>
  <c r="AD26" i="2"/>
  <c r="AE26" i="2"/>
  <c r="AF26" i="2"/>
  <c r="AG26" i="2"/>
  <c r="AH26" i="2"/>
  <c r="AI26" i="2"/>
  <c r="AJ26" i="2"/>
  <c r="Z26" i="2"/>
  <c r="K25" i="2"/>
  <c r="L25" i="2"/>
  <c r="AB25" i="2"/>
  <c r="AC25" i="2"/>
  <c r="AD25" i="2"/>
  <c r="AE25" i="2"/>
  <c r="AF25" i="2"/>
  <c r="AG25" i="2"/>
  <c r="AH25" i="2"/>
  <c r="AI25" i="2"/>
  <c r="AJ25" i="2"/>
  <c r="Z25" i="2"/>
  <c r="I24" i="2"/>
  <c r="K24" i="2"/>
  <c r="L24" i="2"/>
  <c r="AB24" i="2"/>
  <c r="AC24" i="2"/>
  <c r="AD24" i="2"/>
  <c r="AE24" i="2"/>
  <c r="AF24" i="2"/>
  <c r="AG24" i="2"/>
  <c r="AH24" i="2"/>
  <c r="AI24" i="2"/>
  <c r="AJ24" i="2"/>
  <c r="Z24" i="2"/>
  <c r="I23" i="2"/>
  <c r="K23" i="2"/>
  <c r="L23" i="2"/>
  <c r="AB23" i="2"/>
  <c r="AC23" i="2"/>
  <c r="AD23" i="2"/>
  <c r="AE23" i="2"/>
  <c r="AF23" i="2"/>
  <c r="AG23" i="2"/>
  <c r="AH23" i="2"/>
  <c r="AI23" i="2"/>
  <c r="AJ23" i="2"/>
  <c r="Z23" i="2"/>
  <c r="I22" i="2"/>
  <c r="L22" i="2"/>
  <c r="AB22" i="2"/>
  <c r="AC22" i="2"/>
  <c r="AD22" i="2"/>
  <c r="AE22" i="2"/>
  <c r="AF22" i="2"/>
  <c r="AG22" i="2"/>
  <c r="AH22" i="2"/>
  <c r="AI22" i="2"/>
  <c r="AJ22" i="2"/>
  <c r="Z22" i="2"/>
  <c r="J21" i="2"/>
  <c r="K21" i="2"/>
  <c r="L21" i="2"/>
  <c r="AB21" i="2"/>
  <c r="AC21" i="2"/>
  <c r="AD21" i="2"/>
  <c r="AE21" i="2"/>
  <c r="AF21" i="2"/>
  <c r="AG21" i="2"/>
  <c r="AH21" i="2"/>
  <c r="AI21" i="2"/>
  <c r="AJ21" i="2"/>
  <c r="Z21" i="2"/>
  <c r="I20" i="2"/>
  <c r="J20" i="2"/>
  <c r="K20" i="2"/>
  <c r="L20" i="2"/>
  <c r="AB20" i="2"/>
  <c r="AC20" i="2"/>
  <c r="AD20" i="2"/>
  <c r="AE20" i="2"/>
  <c r="AF20" i="2"/>
  <c r="AG20" i="2"/>
  <c r="AH20" i="2"/>
  <c r="AI20" i="2"/>
  <c r="AJ20" i="2"/>
  <c r="Z20" i="2"/>
  <c r="I19" i="2"/>
  <c r="J19" i="2"/>
  <c r="K19" i="2"/>
  <c r="L19" i="2"/>
  <c r="AB19" i="2"/>
  <c r="AC19" i="2"/>
  <c r="AD19" i="2"/>
  <c r="AE19" i="2"/>
  <c r="AF19" i="2"/>
  <c r="AG19" i="2"/>
  <c r="AH19" i="2"/>
  <c r="AI19" i="2"/>
  <c r="AJ19" i="2"/>
  <c r="Z19" i="2"/>
  <c r="I18" i="2"/>
  <c r="J18" i="2"/>
  <c r="K18" i="2"/>
  <c r="L18" i="2"/>
  <c r="AB18" i="2"/>
  <c r="AC18" i="2"/>
  <c r="AD18" i="2"/>
  <c r="AE18" i="2"/>
  <c r="AF18" i="2"/>
  <c r="AG18" i="2"/>
  <c r="AH18" i="2"/>
  <c r="AI18" i="2"/>
  <c r="AJ18" i="2"/>
  <c r="Z18" i="2"/>
  <c r="I17" i="2"/>
  <c r="J17" i="2"/>
  <c r="K17" i="2"/>
  <c r="AB17" i="2"/>
  <c r="AC17" i="2"/>
  <c r="AD17" i="2"/>
  <c r="AE17" i="2"/>
  <c r="AF17" i="2"/>
  <c r="AG17" i="2"/>
  <c r="AH17" i="2"/>
  <c r="AI17" i="2"/>
  <c r="AJ17" i="2"/>
  <c r="Z17" i="2"/>
  <c r="I16" i="2"/>
  <c r="J16" i="2"/>
  <c r="K16" i="2"/>
  <c r="L16" i="2"/>
  <c r="AB16" i="2"/>
  <c r="AC16" i="2"/>
  <c r="AD16" i="2"/>
  <c r="AE16" i="2"/>
  <c r="AF16" i="2"/>
  <c r="AG16" i="2"/>
  <c r="AH16" i="2"/>
  <c r="AI16" i="2"/>
  <c r="AJ16" i="2"/>
  <c r="Z16" i="2"/>
  <c r="I15" i="2"/>
  <c r="J15" i="2"/>
  <c r="K15" i="2"/>
  <c r="AB15" i="2"/>
  <c r="AC15" i="2"/>
  <c r="AD15" i="2"/>
  <c r="AE15" i="2"/>
  <c r="AF15" i="2"/>
  <c r="AG15" i="2"/>
  <c r="AH15" i="2"/>
  <c r="AI15" i="2"/>
  <c r="AJ15" i="2"/>
  <c r="Z15" i="2"/>
  <c r="J14" i="2"/>
  <c r="K14" i="2"/>
  <c r="L14" i="2"/>
  <c r="AB14" i="2"/>
  <c r="AC14" i="2"/>
  <c r="AD14" i="2"/>
  <c r="AE14" i="2"/>
  <c r="AF14" i="2"/>
  <c r="AG14" i="2"/>
  <c r="AH14" i="2"/>
  <c r="AI14" i="2"/>
  <c r="AJ14" i="2"/>
  <c r="Z14" i="2"/>
  <c r="I13" i="2"/>
  <c r="J13" i="2"/>
  <c r="K13" i="2"/>
  <c r="L13" i="2"/>
  <c r="AB13" i="2"/>
  <c r="AC13" i="2"/>
  <c r="AD13" i="2"/>
  <c r="AE13" i="2"/>
  <c r="AF13" i="2"/>
  <c r="AG13" i="2"/>
  <c r="AH13" i="2"/>
  <c r="AI13" i="2"/>
  <c r="AJ13" i="2"/>
  <c r="Z13" i="2"/>
  <c r="I12" i="2"/>
  <c r="K12" i="2"/>
  <c r="L12" i="2"/>
  <c r="AB12" i="2"/>
  <c r="AC12" i="2"/>
  <c r="AD12" i="2"/>
  <c r="AE12" i="2"/>
  <c r="AF12" i="2"/>
  <c r="AG12" i="2"/>
  <c r="AH12" i="2"/>
  <c r="AI12" i="2"/>
  <c r="AJ12" i="2"/>
  <c r="Z12" i="2"/>
  <c r="J11" i="2"/>
  <c r="K11" i="2"/>
  <c r="L11" i="2"/>
  <c r="AB11" i="2"/>
  <c r="AC11" i="2"/>
  <c r="AD11" i="2"/>
  <c r="AE11" i="2"/>
  <c r="AF11" i="2"/>
  <c r="AG11" i="2"/>
  <c r="AH11" i="2"/>
  <c r="AI11" i="2"/>
  <c r="AJ11" i="2"/>
  <c r="Z11" i="2"/>
  <c r="I10" i="2"/>
  <c r="J10" i="2"/>
  <c r="K10" i="2"/>
  <c r="L10" i="2"/>
  <c r="AB10" i="2"/>
  <c r="AC10" i="2"/>
  <c r="AD10" i="2"/>
  <c r="AE10" i="2"/>
  <c r="AF10" i="2"/>
  <c r="AG10" i="2"/>
  <c r="AH10" i="2"/>
  <c r="AI10" i="2"/>
  <c r="AJ10" i="2"/>
  <c r="Z10" i="2"/>
  <c r="I9" i="2"/>
  <c r="J9" i="2"/>
  <c r="K9" i="2"/>
  <c r="L9" i="2"/>
  <c r="AB9" i="2"/>
  <c r="AC9" i="2"/>
  <c r="AD9" i="2"/>
  <c r="AE9" i="2"/>
  <c r="AF9" i="2"/>
  <c r="AG9" i="2"/>
  <c r="AH9" i="2"/>
  <c r="AI9" i="2"/>
  <c r="AJ9" i="2"/>
  <c r="Z9" i="2"/>
  <c r="I8" i="2"/>
  <c r="J8" i="2"/>
  <c r="K8" i="2"/>
  <c r="L8" i="2"/>
  <c r="AB8" i="2"/>
  <c r="AC8" i="2"/>
  <c r="AD8" i="2"/>
  <c r="AE8" i="2"/>
  <c r="AF8" i="2"/>
  <c r="AG8" i="2"/>
  <c r="AH8" i="2"/>
  <c r="AI8" i="2"/>
  <c r="AJ8" i="2"/>
  <c r="Z8" i="2"/>
  <c r="I7" i="2"/>
  <c r="J7" i="2"/>
  <c r="K7" i="2"/>
  <c r="L7" i="2"/>
  <c r="AB7" i="2"/>
  <c r="AC7" i="2"/>
  <c r="AD7" i="2"/>
  <c r="AE7" i="2"/>
  <c r="AF7" i="2"/>
  <c r="AG7" i="2"/>
  <c r="AH7" i="2"/>
  <c r="AI7" i="2"/>
  <c r="AJ7" i="2"/>
  <c r="Z7" i="2"/>
  <c r="I6" i="2"/>
  <c r="J6" i="2"/>
  <c r="K6" i="2"/>
  <c r="L6" i="2"/>
  <c r="AB6" i="2"/>
  <c r="AC6" i="2"/>
  <c r="AD6" i="2"/>
  <c r="AE6" i="2"/>
  <c r="AF6" i="2"/>
  <c r="AG6" i="2"/>
  <c r="AH6" i="2"/>
  <c r="AI6" i="2"/>
  <c r="AJ6" i="2"/>
  <c r="Z6" i="2"/>
  <c r="AO29" i="1"/>
  <c r="AQ29" i="1"/>
  <c r="AP29" i="1"/>
  <c r="AN29" i="1"/>
  <c r="AK29" i="1"/>
  <c r="AM29" i="1"/>
  <c r="AL29" i="1"/>
  <c r="AJ29" i="1"/>
  <c r="AG29" i="1"/>
  <c r="AI29" i="1"/>
  <c r="AH29" i="1"/>
  <c r="AF29" i="1"/>
  <c r="AC29" i="1"/>
  <c r="AE29" i="1"/>
  <c r="AD29" i="1"/>
  <c r="AB29" i="1"/>
  <c r="N29" i="1"/>
  <c r="J29" i="1"/>
  <c r="L29" i="1"/>
  <c r="M29" i="1"/>
  <c r="AO28" i="1"/>
  <c r="AQ28" i="1"/>
  <c r="AP28" i="1"/>
  <c r="AN28" i="1"/>
  <c r="AK28" i="1"/>
  <c r="AM28" i="1"/>
  <c r="AL28" i="1"/>
  <c r="AJ28" i="1"/>
  <c r="AG28" i="1"/>
  <c r="AI28" i="1"/>
  <c r="AH28" i="1"/>
  <c r="AF28" i="1"/>
  <c r="AC28" i="1"/>
  <c r="AE28" i="1"/>
  <c r="AD28" i="1"/>
  <c r="AB28" i="1"/>
  <c r="N28" i="1"/>
  <c r="J28" i="1"/>
  <c r="L28" i="1"/>
  <c r="M28" i="1"/>
  <c r="AO27" i="1"/>
  <c r="AQ27" i="1"/>
  <c r="AP27" i="1"/>
  <c r="AN27" i="1"/>
  <c r="AK27" i="1"/>
  <c r="AM27" i="1"/>
  <c r="AL27" i="1"/>
  <c r="AJ27" i="1"/>
  <c r="AG27" i="1"/>
  <c r="AI27" i="1"/>
  <c r="AH27" i="1"/>
  <c r="AF27" i="1"/>
  <c r="AC27" i="1"/>
  <c r="AE27" i="1"/>
  <c r="AD27" i="1"/>
  <c r="AB27" i="1"/>
  <c r="N27" i="1"/>
  <c r="J27" i="1"/>
  <c r="L27" i="1"/>
  <c r="M27" i="1"/>
  <c r="AO26" i="1"/>
  <c r="AQ26" i="1"/>
  <c r="AP26" i="1"/>
  <c r="AN26" i="1"/>
  <c r="AK26" i="1"/>
  <c r="AM26" i="1"/>
  <c r="AL26" i="1"/>
  <c r="AJ26" i="1"/>
  <c r="AG26" i="1"/>
  <c r="AI26" i="1"/>
  <c r="AH26" i="1"/>
  <c r="AF26" i="1"/>
  <c r="AC26" i="1"/>
  <c r="AE26" i="1"/>
  <c r="AD26" i="1"/>
  <c r="AB26" i="1"/>
  <c r="N26" i="1"/>
  <c r="J26" i="1"/>
  <c r="L26" i="1"/>
  <c r="M26" i="1"/>
  <c r="AO25" i="1"/>
  <c r="AQ25" i="1"/>
  <c r="AP25" i="1"/>
  <c r="AN25" i="1"/>
  <c r="AK25" i="1"/>
  <c r="AM25" i="1"/>
  <c r="AL25" i="1"/>
  <c r="AJ25" i="1"/>
  <c r="AG25" i="1"/>
  <c r="AI25" i="1"/>
  <c r="AH25" i="1"/>
  <c r="AF25" i="1"/>
  <c r="AC25" i="1"/>
  <c r="AE25" i="1"/>
  <c r="AD25" i="1"/>
  <c r="AB25" i="1"/>
  <c r="N25" i="1"/>
  <c r="J25" i="1"/>
  <c r="L25" i="1"/>
  <c r="M25" i="1"/>
  <c r="AO24" i="1"/>
  <c r="AQ24" i="1"/>
  <c r="AP24" i="1"/>
  <c r="AN24" i="1"/>
  <c r="AK24" i="1"/>
  <c r="AM24" i="1"/>
  <c r="AL24" i="1"/>
  <c r="AJ24" i="1"/>
  <c r="AG24" i="1"/>
  <c r="AI24" i="1"/>
  <c r="AH24" i="1"/>
  <c r="AF24" i="1"/>
  <c r="AC24" i="1"/>
  <c r="AE24" i="1"/>
  <c r="AD24" i="1"/>
  <c r="AB24" i="1"/>
  <c r="N24" i="1"/>
  <c r="J24" i="1"/>
  <c r="L24" i="1"/>
  <c r="M24" i="1"/>
  <c r="AO23" i="1"/>
  <c r="AQ23" i="1"/>
  <c r="AP23" i="1"/>
  <c r="AN23" i="1"/>
  <c r="AK23" i="1"/>
  <c r="AM23" i="1"/>
  <c r="AL23" i="1"/>
  <c r="AJ23" i="1"/>
  <c r="AG23" i="1"/>
  <c r="AI23" i="1"/>
  <c r="AH23" i="1"/>
  <c r="AF23" i="1"/>
  <c r="AC23" i="1"/>
  <c r="AE23" i="1"/>
  <c r="AD23" i="1"/>
  <c r="AB23" i="1"/>
  <c r="N23" i="1"/>
  <c r="J23" i="1"/>
  <c r="L23" i="1"/>
  <c r="M23" i="1"/>
  <c r="AO22" i="1"/>
  <c r="AQ22" i="1"/>
  <c r="AP22" i="1"/>
  <c r="AN22" i="1"/>
  <c r="AK22" i="1"/>
  <c r="AM22" i="1"/>
  <c r="AL22" i="1"/>
  <c r="AJ22" i="1"/>
  <c r="AG22" i="1"/>
  <c r="AI22" i="1"/>
  <c r="AH22" i="1"/>
  <c r="AF22" i="1"/>
  <c r="AC22" i="1"/>
  <c r="AE22" i="1"/>
  <c r="AD22" i="1"/>
  <c r="AB22" i="1"/>
  <c r="N22" i="1"/>
  <c r="J22" i="1"/>
  <c r="L22" i="1"/>
  <c r="M22" i="1"/>
  <c r="AO21" i="1"/>
  <c r="AQ21" i="1"/>
  <c r="AP21" i="1"/>
  <c r="AN21" i="1"/>
  <c r="AK21" i="1"/>
  <c r="AM21" i="1"/>
  <c r="AL21" i="1"/>
  <c r="AJ21" i="1"/>
  <c r="AG21" i="1"/>
  <c r="AI21" i="1"/>
  <c r="AH21" i="1"/>
  <c r="AF21" i="1"/>
  <c r="AC21" i="1"/>
  <c r="AE21" i="1"/>
  <c r="AD21" i="1"/>
  <c r="AB21" i="1"/>
  <c r="N21" i="1"/>
  <c r="J21" i="1"/>
  <c r="L21" i="1"/>
  <c r="M21" i="1"/>
  <c r="AO20" i="1"/>
  <c r="AQ20" i="1"/>
  <c r="AP20" i="1"/>
  <c r="AN20" i="1"/>
  <c r="AK20" i="1"/>
  <c r="AM20" i="1"/>
  <c r="AL20" i="1"/>
  <c r="AJ20" i="1"/>
  <c r="AG20" i="1"/>
  <c r="AI20" i="1"/>
  <c r="AH20" i="1"/>
  <c r="AF20" i="1"/>
  <c r="AC20" i="1"/>
  <c r="AE20" i="1"/>
  <c r="AD20" i="1"/>
  <c r="AB20" i="1"/>
  <c r="N20" i="1"/>
  <c r="J20" i="1"/>
  <c r="L20" i="1"/>
  <c r="M20" i="1"/>
  <c r="AO19" i="1"/>
  <c r="AQ19" i="1"/>
  <c r="AP19" i="1"/>
  <c r="AN19" i="1"/>
  <c r="AK19" i="1"/>
  <c r="AM19" i="1"/>
  <c r="AL19" i="1"/>
  <c r="AJ19" i="1"/>
  <c r="AG19" i="1"/>
  <c r="AI19" i="1"/>
  <c r="AH19" i="1"/>
  <c r="AF19" i="1"/>
  <c r="AC19" i="1"/>
  <c r="AE19" i="1"/>
  <c r="AD19" i="1"/>
  <c r="AB19" i="1"/>
  <c r="N19" i="1"/>
  <c r="J19" i="1"/>
  <c r="L19" i="1"/>
  <c r="M19" i="1"/>
  <c r="AO18" i="1"/>
  <c r="AQ18" i="1"/>
  <c r="AP18" i="1"/>
  <c r="AN18" i="1"/>
  <c r="AK18" i="1"/>
  <c r="AM18" i="1"/>
  <c r="AL18" i="1"/>
  <c r="AJ18" i="1"/>
  <c r="AG18" i="1"/>
  <c r="AI18" i="1"/>
  <c r="AH18" i="1"/>
  <c r="AF18" i="1"/>
  <c r="AC18" i="1"/>
  <c r="AE18" i="1"/>
  <c r="AD18" i="1"/>
  <c r="AB18" i="1"/>
  <c r="N18" i="1"/>
  <c r="J18" i="1"/>
  <c r="L18" i="1"/>
  <c r="M18" i="1"/>
  <c r="AO17" i="1"/>
  <c r="AQ17" i="1"/>
  <c r="AP17" i="1"/>
  <c r="AN17" i="1"/>
  <c r="AK17" i="1"/>
  <c r="AM17" i="1"/>
  <c r="AL17" i="1"/>
  <c r="AJ17" i="1"/>
  <c r="AG17" i="1"/>
  <c r="AI17" i="1"/>
  <c r="AH17" i="1"/>
  <c r="AF17" i="1"/>
  <c r="AC17" i="1"/>
  <c r="AE17" i="1"/>
  <c r="AD17" i="1"/>
  <c r="AB17" i="1"/>
  <c r="N17" i="1"/>
  <c r="J17" i="1"/>
  <c r="L17" i="1"/>
  <c r="M17" i="1"/>
  <c r="AO16" i="1"/>
  <c r="AQ16" i="1"/>
  <c r="AP16" i="1"/>
  <c r="AN16" i="1"/>
  <c r="AK16" i="1"/>
  <c r="AM16" i="1"/>
  <c r="AL16" i="1"/>
  <c r="AJ16" i="1"/>
  <c r="AG16" i="1"/>
  <c r="AI16" i="1"/>
  <c r="AH16" i="1"/>
  <c r="AF16" i="1"/>
  <c r="AC16" i="1"/>
  <c r="AE16" i="1"/>
  <c r="AD16" i="1"/>
  <c r="AB16" i="1"/>
  <c r="N16" i="1"/>
  <c r="J16" i="1"/>
  <c r="L16" i="1"/>
  <c r="M16" i="1"/>
  <c r="AO15" i="1"/>
  <c r="AQ15" i="1"/>
  <c r="AP15" i="1"/>
  <c r="AN15" i="1"/>
  <c r="AK15" i="1"/>
  <c r="AM15" i="1"/>
  <c r="AL15" i="1"/>
  <c r="AJ15" i="1"/>
  <c r="AG15" i="1"/>
  <c r="AI15" i="1"/>
  <c r="AH15" i="1"/>
  <c r="AF15" i="1"/>
  <c r="AC15" i="1"/>
  <c r="AE15" i="1"/>
  <c r="AD15" i="1"/>
  <c r="AB15" i="1"/>
  <c r="N15" i="1"/>
  <c r="J15" i="1"/>
  <c r="L15" i="1"/>
  <c r="M15" i="1"/>
  <c r="AO14" i="1"/>
  <c r="AQ14" i="1"/>
  <c r="AP14" i="1"/>
  <c r="AN14" i="1"/>
  <c r="AK14" i="1"/>
  <c r="AM14" i="1"/>
  <c r="AL14" i="1"/>
  <c r="AJ14" i="1"/>
  <c r="AG14" i="1"/>
  <c r="AI14" i="1"/>
  <c r="AH14" i="1"/>
  <c r="AF14" i="1"/>
  <c r="AC14" i="1"/>
  <c r="AE14" i="1"/>
  <c r="AD14" i="1"/>
  <c r="AB14" i="1"/>
  <c r="N14" i="1"/>
  <c r="J14" i="1"/>
  <c r="L14" i="1"/>
  <c r="M14" i="1"/>
  <c r="AO13" i="1"/>
  <c r="AQ13" i="1"/>
  <c r="AP13" i="1"/>
  <c r="AN13" i="1"/>
  <c r="AK13" i="1"/>
  <c r="AM13" i="1"/>
  <c r="AL13" i="1"/>
  <c r="AJ13" i="1"/>
  <c r="AG13" i="1"/>
  <c r="AI13" i="1"/>
  <c r="AH13" i="1"/>
  <c r="AF13" i="1"/>
  <c r="AC13" i="1"/>
  <c r="AE13" i="1"/>
  <c r="AD13" i="1"/>
  <c r="AB13" i="1"/>
  <c r="N13" i="1"/>
  <c r="J13" i="1"/>
  <c r="L13" i="1"/>
  <c r="M13" i="1"/>
  <c r="AO12" i="1"/>
  <c r="AQ12" i="1"/>
  <c r="AP12" i="1"/>
  <c r="AN12" i="1"/>
  <c r="AK12" i="1"/>
  <c r="AM12" i="1"/>
  <c r="AL12" i="1"/>
  <c r="AJ12" i="1"/>
  <c r="AG12" i="1"/>
  <c r="AI12" i="1"/>
  <c r="AH12" i="1"/>
  <c r="AF12" i="1"/>
  <c r="AC12" i="1"/>
  <c r="AE12" i="1"/>
  <c r="AD12" i="1"/>
  <c r="AB12" i="1"/>
  <c r="N12" i="1"/>
  <c r="J12" i="1"/>
  <c r="L12" i="1"/>
  <c r="M12" i="1"/>
  <c r="AO11" i="1"/>
  <c r="AQ11" i="1"/>
  <c r="AP11" i="1"/>
  <c r="AN11" i="1"/>
  <c r="AK11" i="1"/>
  <c r="AM11" i="1"/>
  <c r="AL11" i="1"/>
  <c r="AJ11" i="1"/>
  <c r="AG11" i="1"/>
  <c r="AI11" i="1"/>
  <c r="AH11" i="1"/>
  <c r="AF11" i="1"/>
  <c r="AC11" i="1"/>
  <c r="AE11" i="1"/>
  <c r="AD11" i="1"/>
  <c r="AB11" i="1"/>
  <c r="N11" i="1"/>
  <c r="J11" i="1"/>
  <c r="L11" i="1"/>
  <c r="M11" i="1"/>
  <c r="AO10" i="1"/>
  <c r="AQ10" i="1"/>
  <c r="AP10" i="1"/>
  <c r="AN10" i="1"/>
  <c r="AK10" i="1"/>
  <c r="AM10" i="1"/>
  <c r="AL10" i="1"/>
  <c r="AJ10" i="1"/>
  <c r="AG10" i="1"/>
  <c r="AI10" i="1"/>
  <c r="AH10" i="1"/>
  <c r="AF10" i="1"/>
  <c r="AC10" i="1"/>
  <c r="AE10" i="1"/>
  <c r="AD10" i="1"/>
  <c r="AB10" i="1"/>
  <c r="N10" i="1"/>
  <c r="J10" i="1"/>
  <c r="L10" i="1"/>
  <c r="M10" i="1"/>
  <c r="AO9" i="1"/>
  <c r="AQ9" i="1"/>
  <c r="AP9" i="1"/>
  <c r="AN9" i="1"/>
  <c r="AK9" i="1"/>
  <c r="AM9" i="1"/>
  <c r="AL9" i="1"/>
  <c r="AJ9" i="1"/>
  <c r="AG9" i="1"/>
  <c r="AI9" i="1"/>
  <c r="AH9" i="1"/>
  <c r="AF9" i="1"/>
  <c r="AC9" i="1"/>
  <c r="AE9" i="1"/>
  <c r="AD9" i="1"/>
  <c r="AB9" i="1"/>
  <c r="N9" i="1"/>
  <c r="J9" i="1"/>
  <c r="L9" i="1"/>
  <c r="M9" i="1"/>
  <c r="AO8" i="1"/>
  <c r="AQ8" i="1"/>
  <c r="AP8" i="1"/>
  <c r="AN8" i="1"/>
  <c r="AK8" i="1"/>
  <c r="AM8" i="1"/>
  <c r="AL8" i="1"/>
  <c r="AJ8" i="1"/>
  <c r="AG8" i="1"/>
  <c r="AI8" i="1"/>
  <c r="AH8" i="1"/>
  <c r="AF8" i="1"/>
  <c r="AC8" i="1"/>
  <c r="AE8" i="1"/>
  <c r="AD8" i="1"/>
  <c r="AB8" i="1"/>
  <c r="N8" i="1"/>
  <c r="J8" i="1"/>
  <c r="L8" i="1"/>
  <c r="M8" i="1"/>
  <c r="AO7" i="1"/>
  <c r="AQ7" i="1"/>
  <c r="AP7" i="1"/>
  <c r="AN7" i="1"/>
  <c r="AK7" i="1"/>
  <c r="AM7" i="1"/>
  <c r="AL7" i="1"/>
  <c r="AJ7" i="1"/>
  <c r="AG7" i="1"/>
  <c r="AI7" i="1"/>
  <c r="AH7" i="1"/>
  <c r="AF7" i="1"/>
  <c r="AC7" i="1"/>
  <c r="AE7" i="1"/>
  <c r="AD7" i="1"/>
  <c r="AB7" i="1"/>
  <c r="N7" i="1"/>
  <c r="J7" i="1"/>
  <c r="L7" i="1"/>
  <c r="M7" i="1"/>
  <c r="AO6" i="1"/>
  <c r="AQ6" i="1"/>
  <c r="AP6" i="1"/>
  <c r="AN6" i="1"/>
  <c r="AK6" i="1"/>
  <c r="AM6" i="1"/>
  <c r="AL6" i="1"/>
  <c r="AJ6" i="1"/>
  <c r="AG6" i="1"/>
  <c r="AI6" i="1"/>
  <c r="AH6" i="1"/>
  <c r="AF6" i="1"/>
  <c r="AC6" i="1"/>
  <c r="AE6" i="1"/>
  <c r="AD6" i="1"/>
  <c r="AB6" i="1"/>
  <c r="N6" i="1"/>
  <c r="J6" i="1"/>
  <c r="L6" i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3E8F6E56-A680-4F90-9DA4-4A8930352A9A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EAF7096F-0A91-407E-A752-E3C323AF5F78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16D7847E-B368-448C-B4EB-767E0A2932D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C9606D9C-FDD9-4973-870F-D7EF7E4A1FCB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tc={120024B6-6032-449F-A327-432DE7214C23}</author>
    <author>tc={79EA10F8-A8FE-4D52-BF01-271D4CD7B14B}</author>
    <author>tc={C7434253-6757-41AE-9057-7C8EE6E6ED5C}</author>
    <author>tc={6C1BE477-ADF9-4EE5-B040-1BE2D3292360}</author>
  </authors>
  <commentList>
    <comment ref="J12" authorId="0" shapeId="0" xr:uid="{120024B6-6032-449F-A327-432DE7214C2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L17" authorId="1" shapeId="0" xr:uid="{79EA10F8-A8FE-4D52-BF01-271D4CD7B14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I21" authorId="2" shapeId="0" xr:uid="{C7434253-6757-41AE-9057-7C8EE6E6ED5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K22" authorId="3" shapeId="0" xr:uid="{6C1BE477-ADF9-4EE5-B040-1BE2D329236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</commentList>
</comments>
</file>

<file path=xl/sharedStrings.xml><?xml version="1.0" encoding="utf-8"?>
<sst xmlns="http://schemas.openxmlformats.org/spreadsheetml/2006/main" count="766" uniqueCount="191">
  <si>
    <t>Tirsdagsseilaser 2023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</si>
  <si>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</si>
  <si>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</si>
  <si>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</si>
  <si>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</si>
  <si>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</si>
  <si>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</si>
  <si>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</si>
  <si>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</si>
  <si>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</si>
  <si>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</si>
  <si>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</si>
  <si>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</si>
  <si>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</si>
  <si>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</si>
  <si>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</si>
  <si>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</si>
  <si>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</si>
  <si>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</si>
  <si>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</si>
  <si>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</si>
  <si>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</si>
  <si>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</si>
  <si>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</si>
  <si>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</si>
  <si>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</si>
  <si>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</si>
  <si>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</si>
  <si>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</si>
  <si>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</si>
  <si>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</si>
  <si>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</si>
  <si>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</si>
  <si>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</si>
  <si>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</si>
  <si>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</si>
  <si>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</si>
  <si>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</si>
  <si>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</si>
  <si>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</si>
  <si>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</si>
  <si>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</si>
  <si>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</si>
  <si>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</si>
  <si>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</si>
  <si>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</si>
  <si>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</si>
  <si>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</si>
  <si>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</si>
  <si>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</si>
  <si>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</si>
  <si>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</si>
  <si>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</si>
  <si>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</si>
  <si>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Marius Andersen</t>
  </si>
  <si>
    <t>FS</t>
  </si>
  <si>
    <t>NOR</t>
  </si>
  <si>
    <t>Farr 30</t>
  </si>
  <si>
    <t>Pakalolo II</t>
  </si>
  <si>
    <t>Nils Parnemann</t>
  </si>
  <si>
    <t>USF</t>
  </si>
  <si>
    <t>H-båt</t>
  </si>
  <si>
    <t>Nipa</t>
  </si>
  <si>
    <t>Stein Thorstensen</t>
  </si>
  <si>
    <t>Hermine</t>
  </si>
  <si>
    <t>Andreas Abilgaard</t>
  </si>
  <si>
    <t>Elan 310</t>
  </si>
  <si>
    <t>Kårstua</t>
  </si>
  <si>
    <t>Iver Iversen</t>
  </si>
  <si>
    <t>Grand Soleil 42 R</t>
  </si>
  <si>
    <t>Tango II</t>
  </si>
  <si>
    <t>Per Chr. Andresen</t>
  </si>
  <si>
    <t>Dehler 34</t>
  </si>
  <si>
    <t>Bellini</t>
  </si>
  <si>
    <t>Aril Spetalen</t>
  </si>
  <si>
    <t>Express</t>
  </si>
  <si>
    <t>Mariatta</t>
  </si>
  <si>
    <t>Pål Saltvedt</t>
  </si>
  <si>
    <t>Elan 40</t>
  </si>
  <si>
    <t>Jonna</t>
  </si>
  <si>
    <t>Arild Vikse</t>
  </si>
  <si>
    <t>11 MOD</t>
  </si>
  <si>
    <t>Olivia</t>
  </si>
  <si>
    <t>Andreas Tinglum</t>
  </si>
  <si>
    <t>FIGARO 2</t>
  </si>
  <si>
    <t>Tetraktys</t>
  </si>
  <si>
    <t>Yngve Amundsen</t>
  </si>
  <si>
    <t>X-35 OD</t>
  </si>
  <si>
    <t>Akhillevs-X</t>
  </si>
  <si>
    <t>Andreas Haug</t>
  </si>
  <si>
    <t>Archambault A35</t>
  </si>
  <si>
    <t>Flaks</t>
  </si>
  <si>
    <t>Egil Naustvik</t>
  </si>
  <si>
    <t>Linjett 33</t>
  </si>
  <si>
    <t>Fragancia</t>
  </si>
  <si>
    <t>Cecilia Stokkeland</t>
  </si>
  <si>
    <t>J/109</t>
  </si>
  <si>
    <t>JJ Flash</t>
  </si>
  <si>
    <t>Sturla Falck</t>
  </si>
  <si>
    <t>ELO</t>
  </si>
  <si>
    <t>Caroline Grimsgaard</t>
  </si>
  <si>
    <t>First 31.7</t>
  </si>
  <si>
    <t>ZIGGY</t>
  </si>
  <si>
    <t>Espen Sunde</t>
  </si>
  <si>
    <t>Jeanneau 30i</t>
  </si>
  <si>
    <t>Vesla</t>
  </si>
  <si>
    <t>Joachim Lyng-Olsen</t>
  </si>
  <si>
    <t>Contrast 33</t>
  </si>
  <si>
    <t>Vildensky</t>
  </si>
  <si>
    <t>Ingrid Fladmark</t>
  </si>
  <si>
    <t>Albin Nova</t>
  </si>
  <si>
    <t>Fryd V</t>
  </si>
  <si>
    <t>Christian Stensholt</t>
  </si>
  <si>
    <t>Pogo 8,50</t>
  </si>
  <si>
    <t>Vindtora</t>
  </si>
  <si>
    <t>Stig Ulfsby</t>
  </si>
  <si>
    <t>Sun Odyssey 35</t>
  </si>
  <si>
    <t>Balsam</t>
  </si>
  <si>
    <t>Jonas Smitt-Amundsen</t>
  </si>
  <si>
    <t xml:space="preserve"> First 31.7 LR</t>
  </si>
  <si>
    <t>BILBO</t>
  </si>
  <si>
    <t>Jon Vendelboe</t>
  </si>
  <si>
    <t>X-37</t>
  </si>
  <si>
    <t>MetaXa</t>
  </si>
  <si>
    <t>Monica Hjelle</t>
  </si>
  <si>
    <t>X-102</t>
  </si>
  <si>
    <t>BLÅTANN</t>
  </si>
  <si>
    <t>Tirsdagsseilaser 2022</t>
  </si>
  <si>
    <t>Poengsammendrag</t>
  </si>
  <si>
    <t>Poengsammendrag uten strykninger</t>
  </si>
  <si>
    <t>Poengsammendrag de 8 beste resultatene</t>
  </si>
  <si>
    <t>Pl.</t>
  </si>
  <si>
    <t>Startklasse</t>
  </si>
  <si>
    <t>09.05.</t>
  </si>
  <si>
    <t>16.05.</t>
  </si>
  <si>
    <t>23.05.</t>
  </si>
  <si>
    <t>30.05.</t>
  </si>
  <si>
    <t>06.06</t>
  </si>
  <si>
    <t>13.06.</t>
  </si>
  <si>
    <t>20.06.</t>
  </si>
  <si>
    <t>27.06.</t>
  </si>
  <si>
    <t>08.08.</t>
  </si>
  <si>
    <t>15.08.</t>
  </si>
  <si>
    <t>22.08.</t>
  </si>
  <si>
    <t>29.08.</t>
  </si>
  <si>
    <t>05.09.</t>
  </si>
  <si>
    <t>12.09.</t>
  </si>
  <si>
    <t>19.09.</t>
  </si>
  <si>
    <t>26.09.</t>
  </si>
  <si>
    <t>Sum</t>
  </si>
  <si>
    <t>18:00</t>
  </si>
  <si>
    <t>18:10</t>
  </si>
  <si>
    <t>Ove A Kvalnes</t>
  </si>
  <si>
    <t>Archambault 40RC</t>
  </si>
  <si>
    <t>Shaka</t>
  </si>
  <si>
    <t>Siv Christensen</t>
  </si>
  <si>
    <t>KNS</t>
  </si>
  <si>
    <t>J/80</t>
  </si>
  <si>
    <t>Baby Boop</t>
  </si>
  <si>
    <t>Hans Wang</t>
  </si>
  <si>
    <t>10775/4444</t>
  </si>
  <si>
    <t>X-40</t>
  </si>
  <si>
    <t>Kjappfot</t>
  </si>
  <si>
    <t>Guri Kjæserud</t>
  </si>
  <si>
    <t>Oslo SF</t>
  </si>
  <si>
    <t>Humla</t>
  </si>
  <si>
    <t>Jon Sverre Høiden</t>
  </si>
  <si>
    <t>Sinergia 40</t>
  </si>
  <si>
    <t>Sons of Hurricanes</t>
  </si>
  <si>
    <t>Rune Wahl Nilsson</t>
  </si>
  <si>
    <t>Linn II</t>
  </si>
  <si>
    <t>Kjell U Sandvig</t>
  </si>
  <si>
    <t>Bærum</t>
  </si>
  <si>
    <t>Arcona 410</t>
  </si>
  <si>
    <t>Stær</t>
  </si>
  <si>
    <t>Morten Raugstad</t>
  </si>
  <si>
    <t>Baluba</t>
  </si>
  <si>
    <t>Geir Ilsaas</t>
  </si>
  <si>
    <t>Sun Odyssey 349</t>
  </si>
  <si>
    <t>Sammade</t>
  </si>
  <si>
    <t>Benedicte Angell</t>
  </si>
  <si>
    <t xml:space="preserve">Maxi fenix </t>
  </si>
  <si>
    <t>Salt</t>
  </si>
  <si>
    <t>Deltakelse med spinnaker - Poengsammendrag</t>
  </si>
  <si>
    <t>Egen premiering for deltaker med spinnaker :)</t>
  </si>
  <si>
    <t>Nils Parnemann(2)</t>
  </si>
  <si>
    <t>BB 13.5</t>
  </si>
  <si>
    <t>Husar-slettens Bertha</t>
  </si>
  <si>
    <t>Terje Johannesen</t>
  </si>
  <si>
    <t>Dufour 34</t>
  </si>
  <si>
    <t>Ifnot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</si>
</sst>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rgb="FFFFFFFF"/>
      </patternFill>
    </fill>
    <fill>
      <patternFill patternType="solid">
        <fgColor rgb="FFDCC4EE"/>
        <bgColor rgb="FFFFFF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</cellStyleXfs>
  <cellXfs count="275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46" fontId="8" fillId="0" borderId="22" xfId="0" applyNumberFormat="1" applyFont="1" applyBorder="1" applyAlignment="1">
      <alignment horizontal="center"/>
    </xf>
    <xf numFmtId="164" fontId="1" fillId="2" borderId="10" xfId="0" applyNumberFormat="1" applyFont="1" applyFill="1" applyBorder="1"/>
    <xf numFmtId="46" fontId="0" fillId="2" borderId="22" xfId="0" applyNumberForma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9" fillId="3" borderId="18" xfId="0" applyFont="1" applyFill="1" applyBorder="1"/>
    <xf numFmtId="164" fontId="8" fillId="9" borderId="23" xfId="0" applyNumberFormat="1" applyFont="1" applyFill="1" applyBorder="1" applyAlignment="1">
      <alignment horizontal="center"/>
    </xf>
    <xf numFmtId="164" fontId="8" fillId="9" borderId="15" xfId="0" applyNumberFormat="1" applyFont="1" applyFill="1" applyBorder="1" applyAlignment="1">
      <alignment horizontal="center"/>
    </xf>
    <xf numFmtId="164" fontId="8" fillId="10" borderId="24" xfId="0" applyNumberFormat="1" applyFont="1" applyFill="1" applyBorder="1" applyAlignment="1">
      <alignment horizontal="center"/>
    </xf>
    <xf numFmtId="164" fontId="8" fillId="9" borderId="24" xfId="0" applyNumberFormat="1" applyFont="1" applyFill="1" applyBorder="1" applyAlignment="1">
      <alignment horizontal="center"/>
    </xf>
    <xf numFmtId="164" fontId="8" fillId="11" borderId="24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2" borderId="21" xfId="0" applyFont="1" applyFill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21" fontId="8" fillId="0" borderId="22" xfId="0" applyNumberFormat="1" applyFont="1" applyBorder="1" applyAlignment="1">
      <alignment horizontal="center"/>
    </xf>
    <xf numFmtId="164" fontId="1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/>
    </xf>
    <xf numFmtId="164" fontId="8" fillId="9" borderId="23" xfId="1" applyNumberFormat="1" applyFont="1" applyFill="1" applyBorder="1" applyAlignment="1">
      <alignment horizontal="center"/>
    </xf>
    <xf numFmtId="164" fontId="8" fillId="9" borderId="15" xfId="1" applyNumberFormat="1" applyFont="1" applyFill="1" applyBorder="1" applyAlignment="1">
      <alignment horizontal="center"/>
    </xf>
    <xf numFmtId="164" fontId="8" fillId="9" borderId="24" xfId="1" applyNumberFormat="1" applyFont="1" applyFill="1" applyBorder="1" applyAlignment="1">
      <alignment horizontal="center"/>
    </xf>
    <xf numFmtId="164" fontId="8" fillId="13" borderId="24" xfId="1" applyNumberFormat="1" applyFont="1" applyFill="1" applyBorder="1" applyAlignment="1">
      <alignment horizontal="center"/>
    </xf>
    <xf numFmtId="164" fontId="8" fillId="14" borderId="24" xfId="1" applyNumberFormat="1" applyFont="1" applyFill="1" applyBorder="1" applyAlignment="1">
      <alignment horizontal="center"/>
    </xf>
    <xf numFmtId="164" fontId="8" fillId="15" borderId="15" xfId="1" applyNumberFormat="1" applyFont="1" applyFill="1" applyBorder="1" applyAlignment="1">
      <alignment horizontal="center"/>
    </xf>
    <xf numFmtId="0" fontId="0" fillId="0" borderId="22" xfId="0" applyBorder="1"/>
    <xf numFmtId="0" fontId="9" fillId="3" borderId="21" xfId="0" applyFont="1" applyFill="1" applyBorder="1"/>
    <xf numFmtId="164" fontId="8" fillId="15" borderId="24" xfId="1" applyNumberFormat="1" applyFont="1" applyFill="1" applyBorder="1" applyAlignment="1">
      <alignment horizontal="center"/>
    </xf>
    <xf numFmtId="0" fontId="8" fillId="0" borderId="21" xfId="0" applyFont="1" applyBorder="1"/>
    <xf numFmtId="0" fontId="1" fillId="0" borderId="22" xfId="0" applyFont="1" applyBorder="1"/>
    <xf numFmtId="0" fontId="8" fillId="2" borderId="22" xfId="0" applyFont="1" applyFill="1" applyBorder="1" applyAlignment="1">
      <alignment horizontal="center"/>
    </xf>
    <xf numFmtId="164" fontId="8" fillId="6" borderId="23" xfId="0" applyNumberFormat="1" applyFont="1" applyFill="1" applyBorder="1" applyAlignment="1">
      <alignment horizontal="center"/>
    </xf>
    <xf numFmtId="164" fontId="8" fillId="6" borderId="24" xfId="0" applyNumberFormat="1" applyFont="1" applyFill="1" applyBorder="1" applyAlignment="1">
      <alignment horizontal="center"/>
    </xf>
    <xf numFmtId="164" fontId="8" fillId="7" borderId="24" xfId="0" applyNumberFormat="1" applyFont="1" applyFill="1" applyBorder="1" applyAlignment="1">
      <alignment horizontal="center"/>
    </xf>
    <xf numFmtId="164" fontId="8" fillId="8" borderId="24" xfId="0" applyNumberFormat="1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3" borderId="10" xfId="0" applyFont="1" applyFill="1" applyBorder="1"/>
    <xf numFmtId="164" fontId="8" fillId="6" borderId="23" xfId="0" applyNumberFormat="1" applyFont="1" applyFill="1" applyBorder="1" applyAlignment="1">
      <alignment horizontal="center" wrapText="1"/>
    </xf>
    <xf numFmtId="164" fontId="8" fillId="6" borderId="24" xfId="0" applyNumberFormat="1" applyFont="1" applyFill="1" applyBorder="1" applyAlignment="1">
      <alignment horizontal="center" wrapText="1"/>
    </xf>
    <xf numFmtId="164" fontId="8" fillId="12" borderId="24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11" borderId="15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1" fontId="9" fillId="5" borderId="21" xfId="0" applyNumberFormat="1" applyFont="1" applyFill="1" applyBorder="1" applyAlignment="1">
      <alignment horizontal="right" vertical="center" wrapText="1"/>
    </xf>
    <xf numFmtId="0" fontId="16" fillId="0" borderId="21" xfId="0" applyFont="1" applyBorder="1"/>
    <xf numFmtId="164" fontId="8" fillId="16" borderId="23" xfId="0" applyNumberFormat="1" applyFont="1" applyFill="1" applyBorder="1" applyAlignment="1">
      <alignment horizontal="center"/>
    </xf>
    <xf numFmtId="164" fontId="8" fillId="16" borderId="24" xfId="1" applyNumberFormat="1" applyFont="1" applyFill="1" applyBorder="1" applyAlignment="1">
      <alignment horizontal="center"/>
    </xf>
    <xf numFmtId="164" fontId="8" fillId="17" borderId="24" xfId="0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0" fontId="8" fillId="0" borderId="11" xfId="0" applyFont="1" applyBorder="1"/>
    <xf numFmtId="0" fontId="8" fillId="2" borderId="11" xfId="0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right" vertical="center" wrapText="1"/>
    </xf>
    <xf numFmtId="164" fontId="8" fillId="13" borderId="23" xfId="0" applyNumberFormat="1" applyFont="1" applyFill="1" applyBorder="1" applyAlignment="1">
      <alignment horizontal="center"/>
    </xf>
    <xf numFmtId="164" fontId="8" fillId="13" borderId="24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9" fillId="3" borderId="21" xfId="0" applyFont="1" applyFill="1" applyBorder="1" applyAlignment="1">
      <alignment horizontal="right"/>
    </xf>
    <xf numFmtId="164" fontId="8" fillId="18" borderId="24" xfId="0" applyNumberFormat="1" applyFont="1" applyFill="1" applyBorder="1" applyAlignment="1">
      <alignment horizontal="center"/>
    </xf>
    <xf numFmtId="164" fontId="8" fillId="19" borderId="24" xfId="0" applyNumberFormat="1" applyFont="1" applyFill="1" applyBorder="1" applyAlignment="1">
      <alignment horizontal="center"/>
    </xf>
    <xf numFmtId="164" fontId="8" fillId="20" borderId="24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8" fillId="14" borderId="15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9" fillId="3" borderId="10" xfId="0" applyFont="1" applyFill="1" applyBorder="1" applyAlignment="1">
      <alignment horizontal="right"/>
    </xf>
    <xf numFmtId="164" fontId="8" fillId="0" borderId="23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46" fontId="8" fillId="0" borderId="11" xfId="1" applyNumberFormat="1" applyFont="1" applyBorder="1" applyAlignment="1">
      <alignment horizontal="center"/>
    </xf>
    <xf numFmtId="164" fontId="1" fillId="2" borderId="21" xfId="1" applyNumberFormat="1" applyFill="1" applyBorder="1"/>
    <xf numFmtId="46" fontId="1" fillId="2" borderId="22" xfId="1" applyNumberFormat="1" applyFill="1" applyBorder="1" applyAlignment="1">
      <alignment horizontal="center"/>
    </xf>
    <xf numFmtId="2" fontId="8" fillId="2" borderId="21" xfId="1" applyNumberFormat="1" applyFont="1" applyFill="1" applyBorder="1" applyAlignment="1">
      <alignment horizontal="center"/>
    </xf>
    <xf numFmtId="0" fontId="9" fillId="3" borderId="21" xfId="1" applyFont="1" applyFill="1" applyBorder="1"/>
    <xf numFmtId="164" fontId="8" fillId="6" borderId="23" xfId="1" applyNumberFormat="1" applyFont="1" applyFill="1" applyBorder="1" applyAlignment="1">
      <alignment horizontal="center"/>
    </xf>
    <xf numFmtId="164" fontId="8" fillId="6" borderId="24" xfId="1" applyNumberFormat="1" applyFont="1" applyFill="1" applyBorder="1" applyAlignment="1">
      <alignment horizontal="center"/>
    </xf>
    <xf numFmtId="164" fontId="8" fillId="7" borderId="24" xfId="1" applyNumberFormat="1" applyFont="1" applyFill="1" applyBorder="1" applyAlignment="1">
      <alignment horizontal="center"/>
    </xf>
    <xf numFmtId="164" fontId="8" fillId="8" borderId="24" xfId="1" applyNumberFormat="1" applyFont="1" applyFill="1" applyBorder="1" applyAlignment="1">
      <alignment horizontal="center"/>
    </xf>
    <xf numFmtId="164" fontId="8" fillId="8" borderId="25" xfId="1" applyNumberFormat="1" applyFont="1" applyFill="1" applyBorder="1" applyAlignment="1">
      <alignment horizontal="center"/>
    </xf>
    <xf numFmtId="0" fontId="8" fillId="0" borderId="21" xfId="1" applyFont="1" applyBorder="1" applyAlignment="1">
      <alignment horizontal="left"/>
    </xf>
    <xf numFmtId="0" fontId="8" fillId="0" borderId="22" xfId="1" applyFont="1" applyBorder="1"/>
    <xf numFmtId="0" fontId="8" fillId="0" borderId="23" xfId="1" applyFont="1" applyBorder="1" applyAlignment="1">
      <alignment horizontal="center"/>
    </xf>
    <xf numFmtId="0" fontId="8" fillId="0" borderId="22" xfId="1" applyFont="1" applyBorder="1" applyAlignment="1">
      <alignment horizontal="right"/>
    </xf>
    <xf numFmtId="0" fontId="8" fillId="2" borderId="22" xfId="1" applyFont="1" applyFill="1" applyBorder="1" applyAlignment="1">
      <alignment horizontal="left"/>
    </xf>
    <xf numFmtId="0" fontId="8" fillId="2" borderId="21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46" fontId="8" fillId="0" borderId="22" xfId="1" applyNumberFormat="1" applyFont="1" applyBorder="1" applyAlignment="1">
      <alignment horizontal="center"/>
    </xf>
    <xf numFmtId="0" fontId="8" fillId="0" borderId="22" xfId="0" applyFont="1" applyBorder="1" applyAlignment="1">
      <alignment horizontal="left" vertical="center"/>
    </xf>
    <xf numFmtId="164" fontId="1" fillId="2" borderId="21" xfId="1" applyNumberFormat="1" applyFill="1" applyBorder="1" applyAlignment="1">
      <alignment horizontal="right"/>
    </xf>
    <xf numFmtId="164" fontId="8" fillId="18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2" borderId="0" xfId="3" applyFont="1" applyFill="1" applyAlignment="1">
      <alignment horizontal="left"/>
    </xf>
    <xf numFmtId="0" fontId="19" fillId="2" borderId="0" xfId="3" applyFont="1" applyFill="1"/>
    <xf numFmtId="2" fontId="19" fillId="2" borderId="0" xfId="3" applyNumberFormat="1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2" fontId="20" fillId="0" borderId="0" xfId="3" applyNumberFormat="1" applyFont="1"/>
    <xf numFmtId="0" fontId="21" fillId="0" borderId="0" xfId="3" applyFont="1"/>
    <xf numFmtId="0" fontId="22" fillId="0" borderId="0" xfId="3" applyFont="1"/>
    <xf numFmtId="0" fontId="19" fillId="0" borderId="0" xfId="3" applyFont="1"/>
    <xf numFmtId="0" fontId="16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1" fillId="0" borderId="0" xfId="3" applyFont="1"/>
    <xf numFmtId="0" fontId="23" fillId="0" borderId="0" xfId="3" applyFont="1"/>
    <xf numFmtId="0" fontId="24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6" xfId="3" applyFont="1" applyBorder="1"/>
    <xf numFmtId="16" fontId="12" fillId="0" borderId="26" xfId="3" applyNumberFormat="1" applyFont="1" applyBorder="1" applyAlignment="1">
      <alignment horizontal="center"/>
    </xf>
    <xf numFmtId="16" fontId="12" fillId="0" borderId="26" xfId="3" quotePrefix="1" applyNumberFormat="1" applyFont="1" applyBorder="1" applyAlignment="1">
      <alignment horizontal="center"/>
    </xf>
    <xf numFmtId="16" fontId="12" fillId="21" borderId="26" xfId="3" applyNumberFormat="1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12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right"/>
    </xf>
    <xf numFmtId="0" fontId="12" fillId="0" borderId="0" xfId="3" applyFont="1"/>
    <xf numFmtId="14" fontId="12" fillId="0" borderId="26" xfId="3" applyNumberFormat="1" applyFont="1" applyBorder="1" applyAlignment="1">
      <alignment horizontal="center"/>
    </xf>
    <xf numFmtId="0" fontId="1" fillId="0" borderId="26" xfId="3" applyFont="1" applyBorder="1"/>
    <xf numFmtId="0" fontId="1" fillId="0" borderId="29" xfId="3" applyFont="1" applyBorder="1"/>
    <xf numFmtId="165" fontId="8" fillId="0" borderId="21" xfId="0" applyNumberFormat="1" applyFont="1" applyBorder="1" applyAlignment="1">
      <alignment horizontal="center" vertical="center" wrapText="1"/>
    </xf>
    <xf numFmtId="2" fontId="8" fillId="2" borderId="26" xfId="3" applyNumberFormat="1" applyFont="1" applyFill="1" applyBorder="1" applyAlignment="1">
      <alignment horizontal="center"/>
    </xf>
    <xf numFmtId="2" fontId="8" fillId="15" borderId="26" xfId="3" applyNumberFormat="1" applyFont="1" applyFill="1" applyBorder="1" applyAlignment="1">
      <alignment horizontal="center"/>
    </xf>
    <xf numFmtId="2" fontId="1" fillId="0" borderId="26" xfId="3" applyNumberFormat="1" applyFont="1" applyBorder="1"/>
    <xf numFmtId="2" fontId="1" fillId="0" borderId="27" xfId="3" applyNumberFormat="1" applyFont="1" applyBorder="1"/>
    <xf numFmtId="2" fontId="25" fillId="0" borderId="26" xfId="3" applyNumberFormat="1" applyFont="1" applyBorder="1"/>
    <xf numFmtId="2" fontId="25" fillId="0" borderId="30" xfId="3" applyNumberFormat="1" applyFont="1" applyBorder="1"/>
    <xf numFmtId="2" fontId="17" fillId="2" borderId="26" xfId="3" applyNumberFormat="1" applyFont="1" applyFill="1" applyBorder="1" applyAlignment="1">
      <alignment horizontal="center"/>
    </xf>
    <xf numFmtId="165" fontId="8" fillId="2" borderId="2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1" xfId="1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22" xfId="1" applyFont="1" applyBorder="1" applyAlignment="1">
      <alignment horizontal="left"/>
    </xf>
    <xf numFmtId="0" fontId="16" fillId="0" borderId="0" xfId="0" applyFont="1"/>
    <xf numFmtId="0" fontId="8" fillId="2" borderId="11" xfId="0" applyFont="1" applyFill="1" applyBorder="1" applyAlignment="1">
      <alignment horizontal="left"/>
    </xf>
    <xf numFmtId="0" fontId="1" fillId="0" borderId="11" xfId="0" applyFont="1" applyBorder="1"/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46" fontId="8" fillId="22" borderId="21" xfId="0" applyNumberFormat="1" applyFont="1" applyFill="1" applyBorder="1" applyAlignment="1">
      <alignment horizontal="center" vertical="center" wrapText="1"/>
    </xf>
    <xf numFmtId="46" fontId="8" fillId="23" borderId="2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7" xfId="3" applyFont="1" applyBorder="1" applyAlignment="1">
      <alignment horizontal="center"/>
    </xf>
    <xf numFmtId="0" fontId="12" fillId="0" borderId="28" xfId="3" applyFont="1" applyBorder="1" applyAlignment="1">
      <alignment horizontal="center"/>
    </xf>
  </cellXfs>
  <cellStyles count="4">
    <cellStyle name="Hyperkobling 2" xfId="2" xr:uid="{FE42523A-5127-49B4-91EE-539FC1B39037}"/>
    <cellStyle name="Normal" xfId="0" builtinId="0"/>
    <cellStyle name="Normal 2" xfId="1" xr:uid="{E2CF5106-B346-47E5-B40B-5DF250CD21D4}"/>
    <cellStyle name="Normal 3" xfId="3" xr:uid="{0B83CB26-72B5-4E26-9E85-784AE00CDB47}"/>
  </cellStyles>
  <dxfs count="9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DCC4E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863E835-AE75-43B2-A640-FDBA6172E0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A06BF05A-5D66-420E-8F17-1A3F912B08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600CF9BC-2362-4FF2-9AC0-AB76C6DC20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A9A8BA55-08DF-487C-A13D-0EB6E4F877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F5682090-5991-403B-BA44-6CCA02413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A7298794-0C82-404D-BA56-939741C840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A0B63E00-3B19-47DD-86B2-D338A256D1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27F8C977-EA49-414B-8BB2-B421AC7CA5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C4E9601-24E8-4E8F-B5FA-3F8AD94A54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FBA00F95-7270-4D62-81CB-867D2168BF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2CD4356C-1FB0-4476-B930-A79E3D5032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74D8D1EF-3213-452E-B3E4-9D89CF3257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391F784B-15D8-477E-B9A8-6589C1B1B5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7B51AC12-517E-40F8-AFD0-0FB06529DF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861D263D-CD0C-4121-81B9-6850886A71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AA2560F-2107-4F0E-BF04-4E0BF9D18B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1FF1F539-7F51-41E0-AA79-5FD5FBB769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F839A29-3E9B-4E9F-95BA-5790772F84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05360FE1-5B09-469D-B1F1-274717E22B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3053EB92-4B6C-4C86-B26C-2B6CC66516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13D8C92E-EF80-468B-BD44-837F5D01B9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C1389562-E7E2-4FBD-A419-44739D912E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EBC15C5E-860D-4366-A1F6-28AD7B1ABE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03824A60-4ECB-4879-8CA7-8576E11494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2A2F7490-D144-48C3-A682-05055D6C75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E156822E-12CE-4DAD-B330-EA50A3B3BD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EBB93D98-EC42-40EE-B153-E89E7A7E76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8987F94-6B6D-4D27-9950-FD7DE15EA0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634900AD-3A99-401D-9E93-E65966A880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C571E0DA-F139-43C7-9E30-EC70BE8832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FDCB9816-38B6-4059-9F00-60DC8A5313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D1956ECF-5A06-445E-BDE5-B5E60DB544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E6B58A8B-8E7C-4C19-963C-0612878CFB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5F249A8-7CA6-4345-8312-250F28839E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8D3781D8-2958-48D1-919E-7E72ED21F2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8F943506-C82C-4D6F-93C1-5C0046E634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90DB7051-87B5-4121-9282-D52B90BCC7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0AA2A294-D227-4AAE-9A95-6D1EA0453D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3B83E7E8-754B-4E14-9B7A-47758D75C9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BE781BC5-8169-41A4-8EB9-80BA4506AD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7DF4A20E-8C98-4F40-9F07-F095507CA9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022B2CA0-6EC3-47D1-8464-F9D7D38683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A533CA31-E1AC-46BE-941E-444A6D5B78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4EC668F4-E493-48CC-83A9-727DF224C9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079D3D48-535B-42BA-9F14-5B3E5355A5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44328964-A7EB-4FF6-A1E9-9BA2B3C975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08894020-E855-43F0-9523-423CFCAE0B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C63EB4E5-D35A-4E11-991A-3DE3E36E45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A81A1155-43E2-46C4-A84B-5A9FA9803D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C5A33147-7945-44F3-B80B-9E34273C70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8A63B37A-E4AD-4C77-9826-C8943FE0B9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68CB87C7-E08B-4ED1-BF31-6ED7156C39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B39C4FF5-1D3B-489D-93BC-C347A0C4C1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1FF2936F-3C47-449B-A7A6-C822C0CBD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BE7B866B-0A35-495D-AA9A-216CA2B3C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9D807C84-3B27-4588-96A2-F5CC1A83A1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079C2A2D-867A-4071-9DB7-B6C0FD683A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99D2B256-A812-4D0E-9849-9F7B5113C5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BEF308CF-7E71-491E-AEE0-C0927A1DA6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78390F44-95C9-432B-838B-23C1885423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5EE13AB4-12EF-4608-9D80-06A40B228E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2B5D2DAF-8100-4DC4-AE3F-6BD9A7A75C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7A93DCDE-C3EF-4469-A4C5-24E9A0E6D6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90744A04-F2F4-4593-AB13-746B99A1F8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142999A8-B562-4B69-BD34-3ADD919F70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9409144C-C2AB-4FFD-B61E-C21767636B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846EF45E-2955-4CBD-9ED9-AFB7D869D2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48443A9D-A05E-4C15-8DD5-B1EEDE0CD7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A15F1CA2-741A-4555-B081-8AC23846D2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8202A731-01A9-4619-A1E1-9B2D83266B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14E8036A-C7D3-4E0F-9D21-2B3AAFDE27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D6CD88CB-424C-41DB-891E-5D148DFAE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9B75E420-602C-497E-9650-039691A75E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74940DDD-6388-4C7E-BA46-7E4CC033FE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3A21507B-46A8-4C09-9667-B823803E56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87E0F85C-C51E-4B9D-9509-C3D2101204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AB8F5F8D-D002-4371-96EB-B76D4EE8CA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6C5C0699-6D72-4919-B8E2-200C5FD677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AA680823-6046-464A-82E4-4EB05D14D7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AF2D8884-D588-4DD0-9BFC-57E78D4EBE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553FE87F-7541-4D5C-A81E-D6B6EC06F3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E1B98658-F480-487E-A0EF-2DB1E1AC37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21B11A23-756E-4EE4-B911-DAECAD9BEC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33419BCE-21B3-495A-9A7C-D75255F623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951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29995718a6a0c7/Ullern%20Seilforening/UllernCupen/MASTER%20UllernCupen%202023.xlsx" TargetMode="External"/><Relationship Id="rId1" Type="http://schemas.openxmlformats.org/officeDocument/2006/relationships/externalLinkPath" Target="/6b29995718a6a0c7/Ullern%20Seilforening/UllernCupen/MASTER%20UllernCupe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iledning"/>
      <sheetName val="Statistikk"/>
      <sheetName val="2022 old"/>
      <sheetName val="2023 Master deltakerliste"/>
      <sheetName val="Sammendrag 2023"/>
      <sheetName val="SpinnakerCup 2023"/>
      <sheetName val="0905"/>
      <sheetName val="1505"/>
      <sheetName val="2305"/>
      <sheetName val="300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63</v>
          </cell>
          <cell r="F6" t="str">
            <v>H-båt</v>
          </cell>
          <cell r="G6" t="str">
            <v>Hermine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0.79936342592592602</v>
          </cell>
          <cell r="L6">
            <v>0.9318412889022315</v>
          </cell>
          <cell r="M6">
            <v>4.5998878439444731E-2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0.79967592592592596</v>
          </cell>
          <cell r="L7">
            <v>0.9318412889022315</v>
          </cell>
          <cell r="M7">
            <v>4.629007884222662E-2</v>
          </cell>
          <cell r="N7">
            <v>9.5238095238095233E-2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0.79820601851851858</v>
          </cell>
          <cell r="L8">
            <v>0.96916799304616552</v>
          </cell>
          <cell r="M8">
            <v>4.6719730220338943E-2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0.79826388888888899</v>
          </cell>
          <cell r="L9">
            <v>0.96916799304616552</v>
          </cell>
          <cell r="M9">
            <v>4.6775816331047673E-2</v>
          </cell>
          <cell r="N9">
            <v>0.19047619047619047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0.79525462962962967</v>
          </cell>
          <cell r="L10">
            <v>1.0407702508642851</v>
          </cell>
          <cell r="M10">
            <v>4.7099672232399983E-2</v>
          </cell>
          <cell r="N10">
            <v>0.23809523809523808</v>
          </cell>
        </row>
        <row r="11">
          <cell r="B11" t="str">
            <v>Pål Saltvedt</v>
          </cell>
          <cell r="C11" t="str">
            <v>FS</v>
          </cell>
          <cell r="D11" t="str">
            <v>NOR</v>
          </cell>
          <cell r="E11">
            <v>11733</v>
          </cell>
          <cell r="F11" t="str">
            <v>Elan 40</v>
          </cell>
          <cell r="G11" t="str">
            <v>Jonna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0.79774305555555547</v>
          </cell>
          <cell r="L11">
            <v>1.171649652047257</v>
          </cell>
          <cell r="M11">
            <v>4.7801678512344487E-2</v>
          </cell>
          <cell r="N11">
            <v>0.2857142857142857</v>
          </cell>
        </row>
        <row r="12">
          <cell r="B12" t="str">
            <v>Ove A Kvalnes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0.79629629629629628</v>
          </cell>
          <cell r="L12">
            <v>1.2391453110634387</v>
          </cell>
          <cell r="M12">
            <v>4.8762662703885191E-2</v>
          </cell>
          <cell r="N12">
            <v>0.33333333333333331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0.79907407407407405</v>
          </cell>
          <cell r="L13">
            <v>1.1649</v>
          </cell>
          <cell r="M13">
            <v>4.9076805555555429E-2</v>
          </cell>
          <cell r="N13">
            <v>0.38095238095238093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0.79571759259259256</v>
          </cell>
          <cell r="L14">
            <v>1.0874999999999999</v>
          </cell>
          <cell r="M14">
            <v>4.9717881944444403E-2</v>
          </cell>
          <cell r="N14">
            <v>0.42857142857142855</v>
          </cell>
        </row>
        <row r="15">
          <cell r="B15" t="str">
            <v>Iver Iversen</v>
          </cell>
          <cell r="C15" t="str">
            <v>USF</v>
          </cell>
          <cell r="D15" t="str">
            <v>NOR</v>
          </cell>
          <cell r="E15">
            <v>11172</v>
          </cell>
          <cell r="F15" t="str">
            <v>Grand Soleil 42 R</v>
          </cell>
          <cell r="G15" t="str">
            <v>Tango II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0.79583333333333339</v>
          </cell>
          <cell r="L15">
            <v>1.2896000000000001</v>
          </cell>
          <cell r="M15">
            <v>5.0151111111111077E-2</v>
          </cell>
          <cell r="N15">
            <v>0.47619047619047616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0.79962962962962969</v>
          </cell>
          <cell r="L16">
            <v>1.1857</v>
          </cell>
          <cell r="M16">
            <v>5.0611824074074045E-2</v>
          </cell>
          <cell r="N16">
            <v>0.52380952380952384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0.79675925925925928</v>
          </cell>
          <cell r="L17">
            <v>1.2894000000000001</v>
          </cell>
          <cell r="M17">
            <v>5.1337222222222138E-2</v>
          </cell>
          <cell r="N17">
            <v>0.5714285714285714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0.80023148148148149</v>
          </cell>
          <cell r="L18">
            <v>1.1904999999999999</v>
          </cell>
          <cell r="M18">
            <v>5.1533217592592495E-2</v>
          </cell>
          <cell r="N18">
            <v>0.61904761904761907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0.79776620370370377</v>
          </cell>
          <cell r="L19">
            <v>1.0796510578772514</v>
          </cell>
          <cell r="M19">
            <v>5.1570832359484058E-2</v>
          </cell>
          <cell r="N19">
            <v>0.66666666666666663</v>
          </cell>
        </row>
        <row r="20">
          <cell r="B20" t="str">
            <v>Ingrid Fladmark</v>
          </cell>
          <cell r="C20" t="str">
            <v>FS</v>
          </cell>
          <cell r="D20" t="str">
            <v>NOR</v>
          </cell>
          <cell r="E20">
            <v>3951</v>
          </cell>
          <cell r="F20" t="str">
            <v>Albin Nova</v>
          </cell>
          <cell r="G20" t="str">
            <v>Fryd V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0.79710648148148155</v>
          </cell>
          <cell r="L20">
            <v>1.109</v>
          </cell>
          <cell r="M20">
            <v>5.2241087962963041E-2</v>
          </cell>
          <cell r="N20">
            <v>0.7142857142857143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0.79834490740740749</v>
          </cell>
          <cell r="L21">
            <v>1.1174999999999999</v>
          </cell>
          <cell r="M21">
            <v>5.4025434027777867E-2</v>
          </cell>
          <cell r="N21">
            <v>0.76190476190476186</v>
          </cell>
        </row>
        <row r="22">
          <cell r="B22" t="str">
            <v>Arild Vikse</v>
          </cell>
          <cell r="C22" t="str">
            <v>USF</v>
          </cell>
          <cell r="D22" t="str">
            <v>NOR</v>
          </cell>
          <cell r="E22">
            <v>175</v>
          </cell>
          <cell r="F22" t="str">
            <v>11 MOD</v>
          </cell>
          <cell r="G22" t="str">
            <v>Olivia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0.80150462962962965</v>
          </cell>
          <cell r="L22">
            <v>1.2304999999999999</v>
          </cell>
          <cell r="M22">
            <v>5.4831307870370286E-2</v>
          </cell>
          <cell r="N22">
            <v>0.80952380952380953</v>
          </cell>
        </row>
        <row r="23">
          <cell r="B23" t="str">
            <v>Espen Sunde</v>
          </cell>
          <cell r="C23" t="str">
            <v>USF</v>
          </cell>
          <cell r="D23" t="str">
            <v>NOR</v>
          </cell>
          <cell r="E23">
            <v>14069</v>
          </cell>
          <cell r="F23" t="str">
            <v>Jeanneau 30i</v>
          </cell>
          <cell r="G23" t="str">
            <v>Vesla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0.80590277777777775</v>
          </cell>
          <cell r="L23">
            <v>1.0307740001864454</v>
          </cell>
          <cell r="M23">
            <v>5.7623129871533896E-2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0.80299768518518511</v>
          </cell>
          <cell r="L24">
            <v>1.2536</v>
          </cell>
          <cell r="M24">
            <v>5.7732342592592391E-2</v>
          </cell>
          <cell r="N24">
            <v>0.90476190476190477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0.80302083333333341</v>
          </cell>
          <cell r="L25">
            <v>1.1104000000000001</v>
          </cell>
          <cell r="M25">
            <v>5.8874333333333417E-2</v>
          </cell>
          <cell r="N25">
            <v>0.95238095238095233</v>
          </cell>
        </row>
        <row r="26">
          <cell r="B26" t="str">
            <v>Geir Ilsaas</v>
          </cell>
          <cell r="C26" t="str">
            <v>USF</v>
          </cell>
          <cell r="D26" t="str">
            <v>NOR</v>
          </cell>
          <cell r="E26">
            <v>15509</v>
          </cell>
          <cell r="F26" t="str">
            <v>Sun Odyssey 349</v>
          </cell>
          <cell r="G26" t="str">
            <v>Sammade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0.8027777777777777</v>
          </cell>
          <cell r="L26">
            <v>1.1508</v>
          </cell>
          <cell r="M26">
            <v>6.0736666666666578E-2</v>
          </cell>
          <cell r="N26">
            <v>1</v>
          </cell>
        </row>
        <row r="29">
          <cell r="C29" t="str">
            <v>På grunn av problemer med ankeret for startbåten, like før start, ble det gjort et forsøk på å utsette den første starten med 5 min. Dette ble meddelt over VHF.</v>
          </cell>
        </row>
        <row r="30">
          <cell r="C30" t="str">
            <v xml:space="preserve">Kun 4 båter oppfattet meldingen på VHF, og holdt igjen i starten, resten av feltet startet kl. 18:00, som de antok var riktig. </v>
          </cell>
        </row>
        <row r="31">
          <cell r="C31" t="str">
            <v>Regattakommiteen har, etter Kappseilingsreglene pkt. 62.1 a), gitt følgende godtgjørelse for de fire båtene:</v>
          </cell>
        </row>
        <row r="32">
          <cell r="C32" t="str">
            <v>NOR 329, NOR 15953, og NOR3951 er gitt kompensasjon på 3:30, og NOR22 er gitt kompensasjon på 1:00</v>
          </cell>
        </row>
      </sheetData>
      <sheetData sheetId="7">
        <row r="6">
          <cell r="B6" t="str">
            <v>Pål Saltvedt</v>
          </cell>
          <cell r="C6" t="str">
            <v>FS</v>
          </cell>
          <cell r="D6" t="str">
            <v>NOR</v>
          </cell>
          <cell r="E6">
            <v>11733</v>
          </cell>
          <cell r="F6" t="str">
            <v>Elan 40</v>
          </cell>
          <cell r="G6" t="str">
            <v>Jonna</v>
          </cell>
          <cell r="H6" t="str">
            <v>Ja</v>
          </cell>
          <cell r="I6" t="str">
            <v>Nei</v>
          </cell>
          <cell r="J6" t="str">
            <v>18:10</v>
          </cell>
          <cell r="K6">
            <v>0.79576388888888883</v>
          </cell>
          <cell r="L6">
            <v>1.0489961975130657</v>
          </cell>
          <cell r="M6">
            <v>4.072144961179177E-2</v>
          </cell>
          <cell r="N6">
            <v>0.05</v>
          </cell>
        </row>
        <row r="7">
          <cell r="B7" t="str">
            <v>Jon Sverre Høiden</v>
          </cell>
          <cell r="C7" t="str">
            <v>FS</v>
          </cell>
          <cell r="D7" t="str">
            <v>NOR</v>
          </cell>
          <cell r="E7">
            <v>15666</v>
          </cell>
          <cell r="F7" t="str">
            <v>Sinergia 40</v>
          </cell>
          <cell r="G7" t="str">
            <v>Sons of Hurricanes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0.79178240740740735</v>
          </cell>
          <cell r="L7">
            <v>1.1726000000000001</v>
          </cell>
          <cell r="M7">
            <v>4.0850995370370208E-2</v>
          </cell>
          <cell r="N7">
            <v>0.1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0.79937499999999995</v>
          </cell>
          <cell r="L8">
            <v>0.84005109048204907</v>
          </cell>
          <cell r="M8">
            <v>4.1477522592551129E-2</v>
          </cell>
          <cell r="N8">
            <v>0.15</v>
          </cell>
        </row>
        <row r="9">
          <cell r="B9" t="str">
            <v>Kjell U Sandvig</v>
          </cell>
          <cell r="C9" t="str">
            <v>Bærum</v>
          </cell>
          <cell r="D9" t="str">
            <v>NOR</v>
          </cell>
          <cell r="E9">
            <v>15179</v>
          </cell>
          <cell r="F9" t="str">
            <v>Arcona 410</v>
          </cell>
          <cell r="G9" t="str">
            <v>Stær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0.79473379629629637</v>
          </cell>
          <cell r="L9">
            <v>1.1060407661085743</v>
          </cell>
          <cell r="M9">
            <v>4.1796563672968676E-2</v>
          </cell>
          <cell r="N9">
            <v>0.2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0.79798611111111117</v>
          </cell>
          <cell r="L10">
            <v>1.0387</v>
          </cell>
          <cell r="M10">
            <v>4.2629979166666637E-2</v>
          </cell>
          <cell r="N10">
            <v>0.25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0.79552083333333334</v>
          </cell>
          <cell r="L11">
            <v>1.1112741002949851</v>
          </cell>
          <cell r="M11">
            <v>4.2868941855129378E-2</v>
          </cell>
          <cell r="N11">
            <v>0.3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0.79811342592592593</v>
          </cell>
          <cell r="L12">
            <v>0.90069999999999995</v>
          </cell>
          <cell r="M12">
            <v>4.3335762731481486E-2</v>
          </cell>
          <cell r="N12">
            <v>0.35</v>
          </cell>
        </row>
        <row r="13">
          <cell r="B13" t="str">
            <v>Per Chr. Andresen</v>
          </cell>
          <cell r="C13" t="str">
            <v>FS</v>
          </cell>
          <cell r="D13" t="str">
            <v>NOR</v>
          </cell>
          <cell r="E13">
            <v>11722</v>
          </cell>
          <cell r="F13" t="str">
            <v>Dehler 34</v>
          </cell>
          <cell r="G13" t="str">
            <v>Bellini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0.80101851851851846</v>
          </cell>
          <cell r="L13">
            <v>0.98490770994554322</v>
          </cell>
          <cell r="M13">
            <v>4.3408895364266398E-2</v>
          </cell>
          <cell r="N13">
            <v>0.4</v>
          </cell>
        </row>
        <row r="14">
          <cell r="B14" t="str">
            <v>Iver Iversen</v>
          </cell>
          <cell r="C14" t="str">
            <v>USF</v>
          </cell>
          <cell r="D14" t="str">
            <v>NOR</v>
          </cell>
          <cell r="E14">
            <v>11172</v>
          </cell>
          <cell r="F14" t="str">
            <v>Grand Soleil 42 R</v>
          </cell>
          <cell r="G14" t="str">
            <v>Tango II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0.79518518518518511</v>
          </cell>
          <cell r="L14">
            <v>1.1427</v>
          </cell>
          <cell r="M14">
            <v>4.3697694444444254E-2</v>
          </cell>
          <cell r="N14">
            <v>0.45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0.79511574074074076</v>
          </cell>
          <cell r="L15">
            <v>0.97173348358647726</v>
          </cell>
          <cell r="M15">
            <v>4.3840475914584377E-2</v>
          </cell>
          <cell r="N15">
            <v>0.5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0.79699074074074072</v>
          </cell>
          <cell r="L16">
            <v>1.1017999999999999</v>
          </cell>
          <cell r="M16">
            <v>4.412300925925914E-2</v>
          </cell>
          <cell r="N16">
            <v>0.55000000000000004</v>
          </cell>
        </row>
        <row r="17">
          <cell r="B17" t="str">
            <v>Espen Sunde</v>
          </cell>
          <cell r="C17" t="str">
            <v>USF</v>
          </cell>
          <cell r="D17" t="str">
            <v>NOR</v>
          </cell>
          <cell r="E17">
            <v>14069</v>
          </cell>
          <cell r="F17" t="str">
            <v>Jeanneau 30i</v>
          </cell>
          <cell r="G17" t="str">
            <v>Vesla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0.80074074074074064</v>
          </cell>
          <cell r="L17">
            <v>0.87495031324260109</v>
          </cell>
          <cell r="M17">
            <v>4.4395627005272637E-2</v>
          </cell>
          <cell r="N17">
            <v>0.6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0.79873842592592592</v>
          </cell>
          <cell r="L18">
            <v>0.9194</v>
          </cell>
          <cell r="M18">
            <v>4.4810108796296294E-2</v>
          </cell>
          <cell r="N18">
            <v>0.65</v>
          </cell>
        </row>
        <row r="19">
          <cell r="B19" t="str">
            <v>Andreas Haug</v>
          </cell>
          <cell r="C19" t="str">
            <v>FS</v>
          </cell>
          <cell r="D19" t="str">
            <v>NOR</v>
          </cell>
          <cell r="E19">
            <v>13911</v>
          </cell>
          <cell r="F19" t="str">
            <v>Archambault A35</v>
          </cell>
          <cell r="G19" t="str">
            <v>Flaks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0.79776620370370377</v>
          </cell>
          <cell r="L19">
            <v>1.1348</v>
          </cell>
          <cell r="M19">
            <v>4.6324532407407387E-2</v>
          </cell>
          <cell r="N19">
            <v>0.7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0.79924768518518519</v>
          </cell>
          <cell r="L20">
            <v>1.0962000000000001</v>
          </cell>
          <cell r="M20">
            <v>4.6372812499999909E-2</v>
          </cell>
          <cell r="N20">
            <v>0.75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0.79864583333333339</v>
          </cell>
          <cell r="L21">
            <v>1.1122000000000001</v>
          </cell>
          <cell r="M21">
            <v>4.6380284722222193E-2</v>
          </cell>
          <cell r="N21">
            <v>0.8</v>
          </cell>
        </row>
        <row r="22">
          <cell r="B22" t="str">
            <v>Guri Kjæserud</v>
          </cell>
          <cell r="C22" t="str">
            <v>Oslo SF</v>
          </cell>
          <cell r="D22" t="str">
            <v>NOR</v>
          </cell>
          <cell r="E22">
            <v>123</v>
          </cell>
          <cell r="F22" t="str">
            <v>H-båt</v>
          </cell>
          <cell r="G22" t="str">
            <v>Humla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0.80335648148148142</v>
          </cell>
          <cell r="L22">
            <v>0.89410000000000001</v>
          </cell>
          <cell r="M22">
            <v>4.7706030092592541E-2</v>
          </cell>
          <cell r="N22">
            <v>0.85</v>
          </cell>
        </row>
        <row r="23">
          <cell r="B23" t="str">
            <v>Siv Christensen</v>
          </cell>
          <cell r="C23" t="str">
            <v>KNS</v>
          </cell>
          <cell r="D23" t="str">
            <v>NOR</v>
          </cell>
          <cell r="E23">
            <v>329</v>
          </cell>
          <cell r="F23" t="str">
            <v>J/80</v>
          </cell>
          <cell r="G23" t="str">
            <v>Baby Boop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0.79892361111111121</v>
          </cell>
          <cell r="L23">
            <v>0.99380000000000002</v>
          </cell>
          <cell r="M23">
            <v>4.8620284722222323E-2</v>
          </cell>
          <cell r="N23">
            <v>0.9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0.80004629629629631</v>
          </cell>
          <cell r="L24">
            <v>0.97291468970934802</v>
          </cell>
          <cell r="M24">
            <v>4.869077683221322E-2</v>
          </cell>
          <cell r="N24">
            <v>0.95</v>
          </cell>
        </row>
        <row r="25">
          <cell r="B25" t="str">
            <v>Benedicte Angell</v>
          </cell>
          <cell r="C25" t="str">
            <v>USF</v>
          </cell>
          <cell r="D25" t="str">
            <v>NOR</v>
          </cell>
          <cell r="E25">
            <v>914</v>
          </cell>
          <cell r="F25" t="str">
            <v xml:space="preserve">Maxi fenix </v>
          </cell>
          <cell r="G25" t="str">
            <v>Salt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0.81912037037037033</v>
          </cell>
          <cell r="L25">
            <v>0.87692400922164893</v>
          </cell>
          <cell r="M25">
            <v>6.0613312304070424E-2</v>
          </cell>
          <cell r="N25">
            <v>1</v>
          </cell>
        </row>
      </sheetData>
      <sheetData sheetId="8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0.79539351851851858</v>
          </cell>
          <cell r="L6">
            <v>0.99380000000000002</v>
          </cell>
          <cell r="M6">
            <v>4.5112078703703769E-2</v>
          </cell>
          <cell r="N6">
            <v>3.4482758620689655E-2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0.80062500000000003</v>
          </cell>
          <cell r="L7">
            <v>1.0387</v>
          </cell>
          <cell r="M7">
            <v>4.5370993055555496E-2</v>
          </cell>
          <cell r="N7">
            <v>6.8965517241379309E-2</v>
          </cell>
        </row>
        <row r="8">
          <cell r="B8" t="str">
            <v>Per Chr. Andresen</v>
          </cell>
          <cell r="C8" t="str">
            <v>FS</v>
          </cell>
          <cell r="D8" t="str">
            <v>NOR</v>
          </cell>
          <cell r="E8">
            <v>11722</v>
          </cell>
          <cell r="F8" t="str">
            <v>Dehler 34</v>
          </cell>
          <cell r="G8" t="str">
            <v>Bellini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0.80383101851851846</v>
          </cell>
          <cell r="L8">
            <v>0.98490770994554322</v>
          </cell>
          <cell r="M8">
            <v>4.6178948298488232E-2</v>
          </cell>
          <cell r="N8">
            <v>0.10344827586206896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Nei</v>
          </cell>
          <cell r="I9" t="str">
            <v>Ja</v>
          </cell>
          <cell r="J9" t="str">
            <v>18:00</v>
          </cell>
          <cell r="K9">
            <v>0.79984953703703709</v>
          </cell>
          <cell r="L9">
            <v>0.93579999999999997</v>
          </cell>
          <cell r="M9">
            <v>4.6649196759259312E-2</v>
          </cell>
          <cell r="N9">
            <v>0.13793103448275862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0.79950231481481471</v>
          </cell>
          <cell r="L10">
            <v>1.1017999999999999</v>
          </cell>
          <cell r="M10">
            <v>4.6890261574073853E-2</v>
          </cell>
          <cell r="N10">
            <v>0.17241379310344829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0.79932870370370368</v>
          </cell>
          <cell r="L11">
            <v>1.1112741002949851</v>
          </cell>
          <cell r="M11">
            <v>4.7100529575002603E-2</v>
          </cell>
          <cell r="N11">
            <v>0.20689655172413793</v>
          </cell>
        </row>
        <row r="12">
          <cell r="B12" t="str">
            <v>Morten Raugstad</v>
          </cell>
          <cell r="C12" t="str">
            <v>FS</v>
          </cell>
          <cell r="D12" t="str">
            <v>NOR</v>
          </cell>
          <cell r="E12">
            <v>475</v>
          </cell>
          <cell r="F12" t="str">
            <v>Express</v>
          </cell>
          <cell r="G12" t="str">
            <v>Baluba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0.80265046296296294</v>
          </cell>
          <cell r="L12">
            <v>0.90069999999999995</v>
          </cell>
          <cell r="M12">
            <v>4.7422271990740721E-2</v>
          </cell>
          <cell r="N12">
            <v>0.2413793103448276</v>
          </cell>
        </row>
        <row r="13">
          <cell r="B13" t="str">
            <v>Nils Parnemann</v>
          </cell>
          <cell r="C13" t="str">
            <v>USF</v>
          </cell>
          <cell r="D13" t="str">
            <v>NOR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0.80667824074074079</v>
          </cell>
          <cell r="L13">
            <v>0.84005109048204907</v>
          </cell>
          <cell r="M13">
            <v>4.7612617940863404E-2</v>
          </cell>
          <cell r="N13">
            <v>0.27586206896551724</v>
          </cell>
        </row>
        <row r="14">
          <cell r="B14" t="str">
            <v>Pål Saltvedt</v>
          </cell>
          <cell r="C14" t="str">
            <v>FS</v>
          </cell>
          <cell r="D14" t="str">
            <v>NOR</v>
          </cell>
          <cell r="E14">
            <v>11733</v>
          </cell>
          <cell r="F14" t="str">
            <v>Elan 40</v>
          </cell>
          <cell r="G14" t="str">
            <v>Jonna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0.7999074074074074</v>
          </cell>
          <cell r="L14">
            <v>1.1097999999999999</v>
          </cell>
          <cell r="M14">
            <v>4.7680296296296186E-2</v>
          </cell>
          <cell r="N14">
            <v>0.31034482758620691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0.80190972222222223</v>
          </cell>
          <cell r="L15">
            <v>0.9194</v>
          </cell>
          <cell r="M15">
            <v>4.772579861111112E-2</v>
          </cell>
          <cell r="N15">
            <v>0.34482758620689657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0.79918981481481488</v>
          </cell>
          <cell r="L16">
            <v>0.98460000000000003</v>
          </cell>
          <cell r="M16">
            <v>4.8432291666666731E-2</v>
          </cell>
          <cell r="N16">
            <v>0.37931034482758619</v>
          </cell>
        </row>
        <row r="17">
          <cell r="B17" t="str">
            <v>Andreas Tinglum</v>
          </cell>
          <cell r="C17" t="str">
            <v>FS</v>
          </cell>
          <cell r="D17" t="str">
            <v>NOR</v>
          </cell>
          <cell r="E17">
            <v>16220</v>
          </cell>
          <cell r="F17" t="str">
            <v>FIGARO 2</v>
          </cell>
          <cell r="G17" t="str">
            <v>Tetraktys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0.80011574074074077</v>
          </cell>
          <cell r="L17">
            <v>1.1294</v>
          </cell>
          <cell r="M17">
            <v>4.8757662037036964E-2</v>
          </cell>
          <cell r="N17">
            <v>0.41379310344827586</v>
          </cell>
        </row>
        <row r="18">
          <cell r="B18" t="str">
            <v>Stein Thorstensen</v>
          </cell>
          <cell r="C18" t="str">
            <v>FS</v>
          </cell>
          <cell r="D18" t="str">
            <v>NOR</v>
          </cell>
          <cell r="E18">
            <v>63</v>
          </cell>
          <cell r="F18" t="str">
            <v>H-båt</v>
          </cell>
          <cell r="G18" t="str">
            <v>Hermine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0.80583333333333329</v>
          </cell>
          <cell r="L18">
            <v>0.87560000000000004</v>
          </cell>
          <cell r="M18">
            <v>4.8887666666666635E-2</v>
          </cell>
          <cell r="N18">
            <v>0.44827586206896552</v>
          </cell>
        </row>
        <row r="19">
          <cell r="B19" t="str">
            <v>Arild Vikse</v>
          </cell>
          <cell r="C19" t="str">
            <v>USF</v>
          </cell>
          <cell r="D19" t="str">
            <v>NOR</v>
          </cell>
          <cell r="E19">
            <v>175</v>
          </cell>
          <cell r="F19" t="str">
            <v>11 MOD</v>
          </cell>
          <cell r="G19" t="str">
            <v>Olivia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0.80133101851851851</v>
          </cell>
          <cell r="L19">
            <v>1.1017999999999999</v>
          </cell>
          <cell r="M19">
            <v>4.8905127314814709E-2</v>
          </cell>
          <cell r="N19">
            <v>0.48275862068965519</v>
          </cell>
        </row>
        <row r="20">
          <cell r="B20" t="str">
            <v>Iver Iversen</v>
          </cell>
          <cell r="C20" t="str">
            <v>USF</v>
          </cell>
          <cell r="D20" t="str">
            <v>NOR</v>
          </cell>
          <cell r="E20">
            <v>11172</v>
          </cell>
          <cell r="F20" t="str">
            <v>Grand Soleil 42 R</v>
          </cell>
          <cell r="G20" t="str">
            <v>Tango II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0.79797453703703702</v>
          </cell>
          <cell r="L20">
            <v>1.1933</v>
          </cell>
          <cell r="M20">
            <v>4.896120949074062E-2</v>
          </cell>
          <cell r="N20">
            <v>0.51724137931034486</v>
          </cell>
        </row>
        <row r="21">
          <cell r="B21" t="str">
            <v>Jonas Smitt-Amundsen</v>
          </cell>
          <cell r="C21" t="str">
            <v>USF</v>
          </cell>
          <cell r="D21" t="str">
            <v>NOR</v>
          </cell>
          <cell r="E21">
            <v>9775</v>
          </cell>
          <cell r="F21" t="str">
            <v xml:space="preserve"> First 31.7 LR</v>
          </cell>
          <cell r="G21" t="str">
            <v>BILBO</v>
          </cell>
          <cell r="H21" t="str">
            <v>Nei</v>
          </cell>
          <cell r="I21" t="str">
            <v>Ja</v>
          </cell>
          <cell r="J21" t="str">
            <v>18:00</v>
          </cell>
          <cell r="K21">
            <v>0.79826388888888899</v>
          </cell>
          <cell r="L21">
            <v>1.0205</v>
          </cell>
          <cell r="M21">
            <v>4.9253298611111218E-2</v>
          </cell>
          <cell r="N21">
            <v>0.55172413793103448</v>
          </cell>
        </row>
        <row r="22">
          <cell r="B22" t="str">
            <v>Espen Sunde</v>
          </cell>
          <cell r="C22" t="str">
            <v>USF</v>
          </cell>
          <cell r="D22" t="str">
            <v>NOR</v>
          </cell>
          <cell r="E22">
            <v>14069</v>
          </cell>
          <cell r="F22" t="str">
            <v>Jeanneau 30i</v>
          </cell>
          <cell r="G22" t="str">
            <v>Vesla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0.80690972222222224</v>
          </cell>
          <cell r="L22">
            <v>0.87495031324260109</v>
          </cell>
          <cell r="M22">
            <v>4.9793179284882763E-2</v>
          </cell>
          <cell r="N22">
            <v>0.58620689655172409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0.80289351851851853</v>
          </cell>
          <cell r="L23">
            <v>1.0962000000000001</v>
          </cell>
          <cell r="M23">
            <v>5.0369374999999925E-2</v>
          </cell>
          <cell r="N23">
            <v>0.62068965517241381</v>
          </cell>
        </row>
        <row r="24">
          <cell r="B24" t="str">
            <v>Yngve Amundsen</v>
          </cell>
          <cell r="C24" t="str">
            <v>USF</v>
          </cell>
          <cell r="D24" t="str">
            <v>NOR</v>
          </cell>
          <cell r="E24">
            <v>88</v>
          </cell>
          <cell r="F24" t="str">
            <v>X-35 OD</v>
          </cell>
          <cell r="G24" t="str">
            <v>Akhillevs-X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0.80409722222222213</v>
          </cell>
          <cell r="L24">
            <v>1.0706</v>
          </cell>
          <cell r="M24">
            <v>5.0481763888888698E-2</v>
          </cell>
          <cell r="N24">
            <v>0.65517241379310343</v>
          </cell>
        </row>
        <row r="25">
          <cell r="B25" t="str">
            <v>Guri Kjæserud</v>
          </cell>
          <cell r="C25" t="str">
            <v>Oslo SF</v>
          </cell>
          <cell r="D25" t="str">
            <v>NOR</v>
          </cell>
          <cell r="E25">
            <v>123</v>
          </cell>
          <cell r="F25" t="str">
            <v>H-båt</v>
          </cell>
          <cell r="G25" t="str">
            <v>Humla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0.80934027777777784</v>
          </cell>
          <cell r="L25">
            <v>0.85780000000000001</v>
          </cell>
          <cell r="M25">
            <v>5.0902090277777833E-2</v>
          </cell>
          <cell r="N25">
            <v>0.68965517241379315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0.80204861111111114</v>
          </cell>
          <cell r="L26">
            <v>1.1348</v>
          </cell>
          <cell r="M26">
            <v>5.1184208333333273E-2</v>
          </cell>
          <cell r="N26">
            <v>0.72413793103448276</v>
          </cell>
        </row>
        <row r="27">
          <cell r="B27" t="str">
            <v>Hans Wang</v>
          </cell>
          <cell r="C27" t="str">
            <v>USF</v>
          </cell>
          <cell r="D27" t="str">
            <v>NOR</v>
          </cell>
          <cell r="E27" t="str">
            <v>10775/4444</v>
          </cell>
          <cell r="F27" t="str">
            <v>X-40</v>
          </cell>
          <cell r="G27" t="str">
            <v>Kjappfot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0.80111111111111111</v>
          </cell>
          <cell r="L27">
            <v>1.1800999999999999</v>
          </cell>
          <cell r="M27">
            <v>5.2121083333333221E-2</v>
          </cell>
          <cell r="N27">
            <v>0.75862068965517238</v>
          </cell>
        </row>
        <row r="28">
          <cell r="B28" t="str">
            <v>Ingrid Fladmark</v>
          </cell>
          <cell r="C28" t="str">
            <v>FS</v>
          </cell>
          <cell r="D28" t="str">
            <v>NOR</v>
          </cell>
          <cell r="E28">
            <v>3951</v>
          </cell>
          <cell r="F28" t="str">
            <v>Albin Nova</v>
          </cell>
          <cell r="G28" t="str">
            <v>Fryd V</v>
          </cell>
          <cell r="H28" t="str">
            <v>Nei</v>
          </cell>
          <cell r="I28" t="str">
            <v>Ja</v>
          </cell>
          <cell r="J28" t="str">
            <v>18:00</v>
          </cell>
          <cell r="K28">
            <v>0.80299768518518511</v>
          </cell>
          <cell r="L28">
            <v>0.99439999999999995</v>
          </cell>
          <cell r="M28">
            <v>5.2700898148148066E-2</v>
          </cell>
          <cell r="N28">
            <v>0.7931034482758621</v>
          </cell>
        </row>
        <row r="29">
          <cell r="B29" t="str">
            <v>Cecilia Stokkeland</v>
          </cell>
          <cell r="C29" t="str">
            <v>USF</v>
          </cell>
          <cell r="D29" t="str">
            <v>NOR</v>
          </cell>
          <cell r="E29">
            <v>11541</v>
          </cell>
          <cell r="F29" t="str">
            <v>J/109</v>
          </cell>
          <cell r="G29" t="str">
            <v>JJ Flash</v>
          </cell>
          <cell r="H29" t="str">
            <v>Ja</v>
          </cell>
          <cell r="I29" t="str">
            <v>Ja</v>
          </cell>
          <cell r="J29" t="str">
            <v>18:10</v>
          </cell>
          <cell r="K29">
            <v>0.80533564814814806</v>
          </cell>
          <cell r="L29">
            <v>1.0976999999999999</v>
          </cell>
          <cell r="M29">
            <v>5.3119024305555367E-2</v>
          </cell>
          <cell r="N29">
            <v>0.82758620689655171</v>
          </cell>
        </row>
        <row r="30">
          <cell r="B30" t="str">
            <v>Christian Stensholt</v>
          </cell>
          <cell r="C30" t="str">
            <v>FS</v>
          </cell>
          <cell r="D30" t="str">
            <v>NOR</v>
          </cell>
          <cell r="E30">
            <v>13724</v>
          </cell>
          <cell r="F30" t="str">
            <v>Pogo 8,50</v>
          </cell>
          <cell r="G30" t="str">
            <v>Vindtora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0.80324074074074081</v>
          </cell>
          <cell r="L30">
            <v>1.0059</v>
          </cell>
          <cell r="M30">
            <v>5.3554861111111185E-2</v>
          </cell>
          <cell r="N30">
            <v>0.86206896551724133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Nei</v>
          </cell>
          <cell r="I31" t="str">
            <v>Nei</v>
          </cell>
          <cell r="J31" t="str">
            <v>18:00</v>
          </cell>
          <cell r="K31">
            <v>0.80664351851851857</v>
          </cell>
          <cell r="L31">
            <v>0.96809999999999996</v>
          </cell>
          <cell r="M31">
            <v>5.4836590277777819E-2</v>
          </cell>
          <cell r="N31">
            <v>0.89655172413793105</v>
          </cell>
        </row>
        <row r="32">
          <cell r="B32" t="str">
            <v>Monica Hjelle</v>
          </cell>
          <cell r="C32" t="str">
            <v>USF</v>
          </cell>
          <cell r="D32" t="str">
            <v>NOR</v>
          </cell>
          <cell r="E32">
            <v>3567</v>
          </cell>
          <cell r="F32" t="str">
            <v>X-102</v>
          </cell>
          <cell r="G32" t="str">
            <v>BLÅTANN</v>
          </cell>
          <cell r="H32" t="str">
            <v>Nei</v>
          </cell>
          <cell r="I32" t="str">
            <v>Ja</v>
          </cell>
          <cell r="J32" t="str">
            <v>18:00</v>
          </cell>
          <cell r="K32">
            <v>0.80496527777777782</v>
          </cell>
          <cell r="L32">
            <v>1.0184</v>
          </cell>
          <cell r="M32">
            <v>5.597663888888893E-2</v>
          </cell>
          <cell r="N32">
            <v>0.93103448275862066</v>
          </cell>
        </row>
        <row r="33">
          <cell r="B33" t="str">
            <v>Geir Ilsaas</v>
          </cell>
          <cell r="C33" t="str">
            <v>USF</v>
          </cell>
          <cell r="D33" t="str">
            <v>NOR</v>
          </cell>
          <cell r="E33">
            <v>15509</v>
          </cell>
          <cell r="F33" t="str">
            <v>Sun Odyssey 349</v>
          </cell>
          <cell r="G33" t="str">
            <v>Sammade</v>
          </cell>
          <cell r="H33" t="str">
            <v>Ja</v>
          </cell>
          <cell r="I33" t="str">
            <v>Ja</v>
          </cell>
          <cell r="J33" t="str">
            <v>18:00</v>
          </cell>
          <cell r="K33">
            <v>0.81200231481481477</v>
          </cell>
          <cell r="L33">
            <v>1.0155000000000001</v>
          </cell>
          <cell r="M33">
            <v>6.2963350694444406E-2</v>
          </cell>
          <cell r="N33">
            <v>0.96551724137931039</v>
          </cell>
        </row>
        <row r="34">
          <cell r="B34" t="str">
            <v>Benedicte Angell</v>
          </cell>
          <cell r="C34" t="str">
            <v>USF</v>
          </cell>
          <cell r="D34" t="str">
            <v>NOR</v>
          </cell>
          <cell r="E34">
            <v>914</v>
          </cell>
          <cell r="F34" t="str">
            <v xml:space="preserve">Maxi fenix </v>
          </cell>
          <cell r="G34" t="str">
            <v>Salt</v>
          </cell>
          <cell r="H34" t="str">
            <v>Nei</v>
          </cell>
          <cell r="I34" t="str">
            <v>Nei</v>
          </cell>
          <cell r="J34" t="str">
            <v>18:00</v>
          </cell>
          <cell r="K34">
            <v>0.82158564814814816</v>
          </cell>
          <cell r="L34">
            <v>0.88439999999999996</v>
          </cell>
          <cell r="M34">
            <v>6.331034722222223E-2</v>
          </cell>
          <cell r="N34">
            <v>1</v>
          </cell>
        </row>
      </sheetData>
      <sheetData sheetId="9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0.80268518518518517</v>
          </cell>
          <cell r="L6">
            <v>1.1193</v>
          </cell>
          <cell r="M6">
            <v>5.1197611111110992E-2</v>
          </cell>
          <cell r="N6">
            <v>4.1666666666666664E-2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0.81218749999999995</v>
          </cell>
          <cell r="L7">
            <v>0.84005109048204907</v>
          </cell>
          <cell r="M7">
            <v>5.2240677189352387E-2</v>
          </cell>
          <cell r="N7">
            <v>8.3333333333333329E-2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0.81488425925925922</v>
          </cell>
          <cell r="L8">
            <v>0.84005109048204907</v>
          </cell>
          <cell r="M8">
            <v>5.4506092745860699E-2</v>
          </cell>
          <cell r="N8">
            <v>0.125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0.81168981481481473</v>
          </cell>
          <cell r="L9">
            <v>1.0387</v>
          </cell>
          <cell r="M9">
            <v>5.6864016203703516E-2</v>
          </cell>
          <cell r="N9">
            <v>0.16666666666666666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0.80465277777777777</v>
          </cell>
          <cell r="L10">
            <v>1.1933</v>
          </cell>
          <cell r="M10">
            <v>5.6930354166666558E-2</v>
          </cell>
          <cell r="N10">
            <v>0.20833333333333334</v>
          </cell>
        </row>
        <row r="11">
          <cell r="B11" t="str">
            <v>Per Chr. Andresen</v>
          </cell>
          <cell r="C11" t="str">
            <v>FS</v>
          </cell>
          <cell r="D11" t="str">
            <v>NOR</v>
          </cell>
          <cell r="E11">
            <v>11722</v>
          </cell>
          <cell r="F11" t="str">
            <v>Dehler 34</v>
          </cell>
          <cell r="G11" t="str">
            <v>Bellini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0.81481481481481488</v>
          </cell>
          <cell r="L11">
            <v>0.98490770994554322</v>
          </cell>
          <cell r="M11">
            <v>5.6996973955181877E-2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0.81290509259259258</v>
          </cell>
          <cell r="L12">
            <v>0.9194</v>
          </cell>
          <cell r="M12">
            <v>5.783494212962962E-2</v>
          </cell>
          <cell r="N12">
            <v>0.29166666666666669</v>
          </cell>
        </row>
        <row r="13">
          <cell r="B13" t="str">
            <v>Pål Saltvedt</v>
          </cell>
          <cell r="C13" t="str">
            <v>FS</v>
          </cell>
          <cell r="D13" t="str">
            <v>NOR</v>
          </cell>
          <cell r="E13">
            <v>11733</v>
          </cell>
          <cell r="F13" t="str">
            <v>Elan 40</v>
          </cell>
          <cell r="G13" t="str">
            <v>Jonna</v>
          </cell>
          <cell r="H13" t="str">
            <v>Nei</v>
          </cell>
          <cell r="I13" t="str">
            <v>Nei</v>
          </cell>
          <cell r="J13" t="str">
            <v>18:10</v>
          </cell>
          <cell r="K13">
            <v>0.81145833333333339</v>
          </cell>
          <cell r="L13">
            <v>1.0659000000000001</v>
          </cell>
          <cell r="M13">
            <v>5.8106354166666645E-2</v>
          </cell>
          <cell r="N13">
            <v>0.33333333333333331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0.81277777777777782</v>
          </cell>
          <cell r="L14">
            <v>1.0566</v>
          </cell>
          <cell r="M14">
            <v>5.8993499999999956E-2</v>
          </cell>
          <cell r="N14">
            <v>0.375</v>
          </cell>
        </row>
        <row r="15">
          <cell r="B15" t="str">
            <v>Andreas Tinglum</v>
          </cell>
          <cell r="C15" t="str">
            <v>FS</v>
          </cell>
          <cell r="D15" t="str">
            <v>NOR</v>
          </cell>
          <cell r="E15">
            <v>16220</v>
          </cell>
          <cell r="F15" t="str">
            <v>FIGARO 2</v>
          </cell>
          <cell r="G15" t="str">
            <v>Tetraktys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0.80953703703703705</v>
          </cell>
          <cell r="L15">
            <v>1.1294</v>
          </cell>
          <cell r="M15">
            <v>5.9398074074073992E-2</v>
          </cell>
          <cell r="N15">
            <v>0.41666666666666669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0.81035879629629637</v>
          </cell>
          <cell r="L16">
            <v>1.1122000000000001</v>
          </cell>
          <cell r="M16">
            <v>5.9407442129629617E-2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0.80991898148148145</v>
          </cell>
          <cell r="L17">
            <v>1.1348</v>
          </cell>
          <cell r="M17">
            <v>6.0115504629629495E-2</v>
          </cell>
          <cell r="N17">
            <v>0.5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0.81126157407407407</v>
          </cell>
          <cell r="L18">
            <v>0.99170000000000003</v>
          </cell>
          <cell r="M18">
            <v>6.0753103009259256E-2</v>
          </cell>
          <cell r="N18">
            <v>0.54166666666666663</v>
          </cell>
        </row>
        <row r="19">
          <cell r="B19" t="str">
            <v>Cecilia Stokkeland</v>
          </cell>
          <cell r="C19" t="str">
            <v>USF</v>
          </cell>
          <cell r="D19" t="str">
            <v>NOR</v>
          </cell>
          <cell r="E19">
            <v>11541</v>
          </cell>
          <cell r="F19" t="str">
            <v>J/109</v>
          </cell>
          <cell r="G19" t="str">
            <v>JJ Flash</v>
          </cell>
          <cell r="H19" t="str">
            <v>Ja</v>
          </cell>
          <cell r="I19" t="str">
            <v>Ja</v>
          </cell>
          <cell r="J19" t="str">
            <v>18:10</v>
          </cell>
          <cell r="K19">
            <v>0.81236111111111109</v>
          </cell>
          <cell r="L19">
            <v>1.0976999999999999</v>
          </cell>
          <cell r="M19">
            <v>6.0830874999999875E-2</v>
          </cell>
          <cell r="N19">
            <v>0.58333333333333337</v>
          </cell>
        </row>
        <row r="20">
          <cell r="B20" t="str">
            <v>Sturla Falck</v>
          </cell>
          <cell r="C20" t="str">
            <v>FS</v>
          </cell>
          <cell r="D20" t="str">
            <v>NOR</v>
          </cell>
          <cell r="E20">
            <v>22</v>
          </cell>
          <cell r="F20" t="str">
            <v>Express</v>
          </cell>
          <cell r="G20" t="str">
            <v>ELO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0.81943287037037038</v>
          </cell>
          <cell r="L20">
            <v>0.88491513143834155</v>
          </cell>
          <cell r="M20">
            <v>6.1442197609937639E-2</v>
          </cell>
          <cell r="N20">
            <v>0.625</v>
          </cell>
        </row>
        <row r="21">
          <cell r="B21" t="str">
            <v>Caroline Grimsgaard</v>
          </cell>
          <cell r="C21" t="str">
            <v>FS</v>
          </cell>
          <cell r="D21" t="str">
            <v>NOR</v>
          </cell>
          <cell r="E21">
            <v>10324</v>
          </cell>
          <cell r="F21" t="str">
            <v>First 31.7</v>
          </cell>
          <cell r="G21" t="str">
            <v>ZIGGY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0.81284722222222217</v>
          </cell>
          <cell r="L21">
            <v>0.98460000000000003</v>
          </cell>
          <cell r="M21">
            <v>6.1879374999999945E-2</v>
          </cell>
          <cell r="N21">
            <v>0.66666666666666663</v>
          </cell>
        </row>
        <row r="22">
          <cell r="B22" t="str">
            <v>Espen Sunde</v>
          </cell>
          <cell r="C22" t="str">
            <v>USF</v>
          </cell>
          <cell r="D22" t="str">
            <v>NOR</v>
          </cell>
          <cell r="E22">
            <v>14069</v>
          </cell>
          <cell r="F22" t="str">
            <v>Jeanneau 30i</v>
          </cell>
          <cell r="G22" t="str">
            <v>Vesla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0.82277777777777772</v>
          </cell>
          <cell r="L22">
            <v>0.87495031324260109</v>
          </cell>
          <cell r="M22">
            <v>6.3676939463767027E-2</v>
          </cell>
          <cell r="N22">
            <v>0.70833333333333337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Nei</v>
          </cell>
          <cell r="I23" t="str">
            <v>Ja</v>
          </cell>
          <cell r="J23" t="str">
            <v>18:00</v>
          </cell>
          <cell r="K23">
            <v>0.81436342592592592</v>
          </cell>
          <cell r="L23">
            <v>0.9909</v>
          </cell>
          <cell r="M23">
            <v>6.377771874999999E-2</v>
          </cell>
          <cell r="N23">
            <v>0.75</v>
          </cell>
        </row>
        <row r="24">
          <cell r="B24" t="str">
            <v>Ingrid Fladmark</v>
          </cell>
          <cell r="C24" t="str">
            <v>FS</v>
          </cell>
          <cell r="D24" t="str">
            <v>NOR</v>
          </cell>
          <cell r="E24">
            <v>3951</v>
          </cell>
          <cell r="F24" t="str">
            <v>Albin Nova</v>
          </cell>
          <cell r="G24" t="str">
            <v>Fryd V</v>
          </cell>
          <cell r="H24" t="str">
            <v>Nei</v>
          </cell>
          <cell r="I24" t="str">
            <v>Ja</v>
          </cell>
          <cell r="J24" t="str">
            <v>18:00</v>
          </cell>
          <cell r="K24">
            <v>0.81739583333333332</v>
          </cell>
          <cell r="L24">
            <v>0.99439999999999995</v>
          </cell>
          <cell r="M24">
            <v>6.701841666666665E-2</v>
          </cell>
          <cell r="N24">
            <v>0.79166666666666663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0.81666666666666676</v>
          </cell>
          <cell r="L25">
            <v>1.0059</v>
          </cell>
          <cell r="M25">
            <v>6.7060000000000092E-2</v>
          </cell>
          <cell r="N25">
            <v>0.83333333333333337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0.82082175925925915</v>
          </cell>
          <cell r="L26">
            <v>0.96809999999999996</v>
          </cell>
          <cell r="M26">
            <v>6.8562545138888778E-2</v>
          </cell>
          <cell r="N26">
            <v>0.875</v>
          </cell>
        </row>
        <row r="27">
          <cell r="B27" t="str">
            <v>Jonas Smitt-Amundsen</v>
          </cell>
          <cell r="C27" t="str">
            <v>USF</v>
          </cell>
          <cell r="D27" t="str">
            <v>NOR</v>
          </cell>
          <cell r="E27">
            <v>9775</v>
          </cell>
          <cell r="F27" t="str">
            <v xml:space="preserve"> First 31.7 LR</v>
          </cell>
          <cell r="G27" t="str">
            <v>BILBO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0.81841435185185185</v>
          </cell>
          <cell r="L27">
            <v>1.0205</v>
          </cell>
          <cell r="M27">
            <v>6.9816846064814808E-2</v>
          </cell>
          <cell r="N27">
            <v>0.91666666666666663</v>
          </cell>
        </row>
        <row r="28">
          <cell r="B28" t="str">
            <v>Jon Vendelboe</v>
          </cell>
          <cell r="C28" t="str">
            <v>USF</v>
          </cell>
          <cell r="D28" t="str">
            <v>NOR</v>
          </cell>
          <cell r="E28">
            <v>11620</v>
          </cell>
          <cell r="F28" t="str">
            <v>X-37</v>
          </cell>
          <cell r="G28" t="str">
            <v>MetaXa</v>
          </cell>
          <cell r="H28" t="str">
            <v>Nei</v>
          </cell>
          <cell r="I28" t="str">
            <v>Ja</v>
          </cell>
          <cell r="J28" t="str">
            <v>18:10</v>
          </cell>
          <cell r="K28">
            <v>0.8238078703703704</v>
          </cell>
          <cell r="L28">
            <v>1.0962000000000001</v>
          </cell>
          <cell r="M28">
            <v>7.3295687499999942E-2</v>
          </cell>
          <cell r="N28">
            <v>0.95833333333333337</v>
          </cell>
        </row>
        <row r="29">
          <cell r="B29" t="str">
            <v>Monica Hjelle</v>
          </cell>
          <cell r="C29" t="str">
            <v>USF</v>
          </cell>
          <cell r="D29" t="str">
            <v>NOR</v>
          </cell>
          <cell r="E29">
            <v>3567</v>
          </cell>
          <cell r="F29" t="str">
            <v>X-102</v>
          </cell>
          <cell r="G29" t="str">
            <v>BLÅTANN</v>
          </cell>
          <cell r="H29" t="str">
            <v>Nei</v>
          </cell>
          <cell r="I29" t="str">
            <v>Nei</v>
          </cell>
          <cell r="J29" t="str">
            <v>18:00</v>
          </cell>
          <cell r="K29">
            <v>0.82718749999999996</v>
          </cell>
          <cell r="L29">
            <v>0.99319999999999997</v>
          </cell>
          <cell r="M29">
            <v>7.6662624999999956E-2</v>
          </cell>
          <cell r="N29">
            <v>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chim Lyng-Olsen" id="{0E83BD6B-F0A3-4F47-B7AF-753844D63390}" userId="6b29995718a6a0c7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2" dT="2023-05-31T20:22:58.18" personId="{0E83BD6B-F0A3-4F47-B7AF-753844D63390}" id="{120024B6-6032-449F-A327-432DE7214C23}">
    <text>Startbåt</text>
  </threadedComment>
  <threadedComment ref="L17" dT="2023-05-31T20:22:52.21" personId="{0E83BD6B-F0A3-4F47-B7AF-753844D63390}" id="{79EA10F8-A8FE-4D52-BF01-271D4CD7B14B}">
    <text>Startbåt</text>
  </threadedComment>
  <threadedComment ref="I21" dT="2023-05-09T19:43:50.08" personId="{0E83BD6B-F0A3-4F47-B7AF-753844D63390}" id="{C7434253-6757-41AE-9057-7C8EE6E6ED5C}">
    <text>Startbåt</text>
  </threadedComment>
  <threadedComment ref="K22" dT="2023-05-23T21:35:03.06" personId="{0E83BD6B-F0A3-4F47-B7AF-753844D63390}" id="{6C1BE477-ADF9-4EE5-B040-1BE2D3292360}">
    <text>Startbåt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41D8-F20B-4E36-8A81-D52B54392B0B}">
  <dimension ref="A1:AT933"/>
  <sheetViews>
    <sheetView tabSelected="1" zoomScaleNormal="100" workbookViewId="0">
      <pane ySplit="5" topLeftCell="A6" activePane="bottomLeft" state="frozenSplit"/>
      <selection pane="bottomLeft" activeCell="A4" sqref="A4:M29"/>
    </sheetView>
  </sheetViews>
  <sheetFormatPr baseColWidth="10" defaultColWidth="17.42578125" defaultRowHeight="15" customHeight="1" outlineLevelCol="1" x14ac:dyDescent="0.2"/>
  <cols>
    <col min="1" max="1" width="5.5703125" style="10" customWidth="1"/>
    <col min="2" max="2" width="22.5703125" style="10" bestFit="1" customWidth="1"/>
    <col min="3" max="3" width="9.42578125" style="10" customWidth="1"/>
    <col min="4" max="4" width="6.28515625" style="10" customWidth="1"/>
    <col min="5" max="5" width="10.28515625" style="10" customWidth="1"/>
    <col min="6" max="6" width="16.7109375" style="10" customWidth="1"/>
    <col min="7" max="7" width="17.85546875" style="10" bestFit="1" customWidth="1"/>
    <col min="8" max="9" width="6" style="9" customWidth="1"/>
    <col min="10" max="10" width="8.5703125" style="10" customWidth="1"/>
    <col min="11" max="11" width="12.7109375" style="10" customWidth="1" outlineLevel="1"/>
    <col min="12" max="12" width="8.7109375" style="10" customWidth="1" outlineLevel="1"/>
    <col min="13" max="13" width="11.85546875" customWidth="1" outlineLevel="1"/>
    <col min="14" max="14" width="6.5703125" customWidth="1" outlineLevel="1"/>
    <col min="15" max="15" width="12.42578125" customWidth="1" outlineLevel="1"/>
    <col min="16" max="17" width="9" customWidth="1"/>
    <col min="18" max="18" width="8.42578125" customWidth="1"/>
    <col min="19" max="19" width="8.5703125" customWidth="1"/>
    <col min="20" max="27" width="9" customWidth="1"/>
    <col min="28" max="43" width="8.5703125" customWidth="1"/>
    <col min="44" max="45" width="6.5703125" style="206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11</v>
      </c>
      <c r="F3" s="17"/>
      <c r="G3" s="17"/>
      <c r="H3" s="18" t="s">
        <v>15</v>
      </c>
      <c r="I3" s="27">
        <v>24</v>
      </c>
      <c r="J3" s="18">
        <v>24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69" t="s">
        <v>18</v>
      </c>
      <c r="AG3" s="270"/>
      <c r="AH3" s="270"/>
      <c r="AI3" s="271"/>
      <c r="AJ3" s="269" t="s">
        <v>19</v>
      </c>
      <c r="AK3" s="270"/>
      <c r="AL3" s="270"/>
      <c r="AM3" s="271"/>
      <c r="AN3" s="269" t="s">
        <v>20</v>
      </c>
      <c r="AO3" s="270"/>
      <c r="AP3" s="270"/>
      <c r="AQ3" s="271"/>
      <c r="AR3" s="25" t="s">
        <v>21</v>
      </c>
      <c r="AS3" s="27"/>
    </row>
    <row r="4" spans="1:45" ht="26.25" customHeight="1" thickBot="1" x14ac:dyDescent="0.25">
      <c r="A4" s="35" t="s">
        <v>22</v>
      </c>
      <c r="B4" s="36" t="s">
        <v>23</v>
      </c>
      <c r="C4" s="37" t="s">
        <v>24</v>
      </c>
      <c r="D4" s="272" t="s">
        <v>25</v>
      </c>
      <c r="E4" s="270"/>
      <c r="F4" s="39" t="s">
        <v>26</v>
      </c>
      <c r="G4" s="40" t="s">
        <v>27</v>
      </c>
      <c r="H4" s="41" t="s">
        <v>28</v>
      </c>
      <c r="I4" s="38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1" t="s">
        <v>28</v>
      </c>
      <c r="AS4" s="41" t="s">
        <v>29</v>
      </c>
    </row>
    <row r="5" spans="1:45" s="79" customFormat="1" ht="12.75" customHeight="1" x14ac:dyDescent="0.2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ht="12.75" customHeight="1" x14ac:dyDescent="0.2">
      <c r="A6" s="80">
        <v>1</v>
      </c>
      <c r="B6" s="81" t="s">
        <v>54</v>
      </c>
      <c r="C6" s="82" t="s">
        <v>55</v>
      </c>
      <c r="D6" s="83" t="s">
        <v>56</v>
      </c>
      <c r="E6" s="84">
        <v>26</v>
      </c>
      <c r="F6" s="81" t="s">
        <v>57</v>
      </c>
      <c r="G6" s="85" t="s">
        <v>58</v>
      </c>
      <c r="H6" s="86" t="s">
        <v>2</v>
      </c>
      <c r="I6" s="87" t="s">
        <v>1</v>
      </c>
      <c r="J6" s="268" t="str">
        <f t="shared" ref="J6:J29" si="0">IF(P6&lt;1.03,"18:00","18:10")</f>
        <v>18:10</v>
      </c>
      <c r="K6" s="88">
        <v>0.80268518518518517</v>
      </c>
      <c r="L6" s="89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1.1193</v>
      </c>
      <c r="M6" s="90">
        <f t="shared" ref="M6:M29" si="1">(K6-J6)*L6</f>
        <v>5.1197611111110992E-2</v>
      </c>
      <c r="N6" s="91">
        <f t="shared" ref="N6:N29" si="2">IF(K6="Dnf",1,(IF(K6="Dns",1.5,(IF(K6="Dsq",1.5,(A6/I$3))))))</f>
        <v>4.1666666666666664E-2</v>
      </c>
      <c r="O6" s="92">
        <v>99479805</v>
      </c>
      <c r="P6" s="93">
        <v>1.1194</v>
      </c>
      <c r="Q6" s="94">
        <v>0.92549999999999999</v>
      </c>
      <c r="R6" s="95">
        <v>1.1193</v>
      </c>
      <c r="S6" s="96">
        <v>1.2474000000000001</v>
      </c>
      <c r="T6" s="97">
        <v>1.0691999999999999</v>
      </c>
      <c r="U6" s="97">
        <v>0.90739999999999998</v>
      </c>
      <c r="V6" s="97">
        <v>1.0701000000000001</v>
      </c>
      <c r="W6" s="97">
        <v>1.1649</v>
      </c>
      <c r="X6" s="98">
        <v>1.0609999999999999</v>
      </c>
      <c r="Y6" s="98">
        <v>0.84350000000000003</v>
      </c>
      <c r="Z6" s="98">
        <v>1.0643</v>
      </c>
      <c r="AA6" s="98">
        <v>1.1939</v>
      </c>
      <c r="AB6" s="99">
        <f t="shared" ref="AB6:AB29" si="3">P6</f>
        <v>1.1194</v>
      </c>
      <c r="AC6" s="100">
        <f t="shared" ref="AC6:AC29" si="4">X6</f>
        <v>1.0609999999999999</v>
      </c>
      <c r="AD6" s="100">
        <f t="shared" ref="AD6:AD29" si="5">T6</f>
        <v>1.0691999999999999</v>
      </c>
      <c r="AE6" s="101">
        <f t="shared" ref="AE6:AE29" si="6">AC6*(T6/P6)</f>
        <v>1.0134189744505986</v>
      </c>
      <c r="AF6" s="102">
        <f t="shared" ref="AF6:AF29" si="7">Q6</f>
        <v>0.92549999999999999</v>
      </c>
      <c r="AG6" s="103">
        <f t="shared" ref="AG6:AG29" si="8">Y6</f>
        <v>0.84350000000000003</v>
      </c>
      <c r="AH6" s="103">
        <f t="shared" ref="AH6:AH29" si="9">U6</f>
        <v>0.90739999999999998</v>
      </c>
      <c r="AI6" s="101">
        <f t="shared" ref="AI6:AI29" si="10">AG6*(U6/Q6)</f>
        <v>0.82700367368989736</v>
      </c>
      <c r="AJ6" s="102">
        <f t="shared" ref="AJ6:AJ29" si="11">R6</f>
        <v>1.1193</v>
      </c>
      <c r="AK6" s="103">
        <f t="shared" ref="AK6:AK29" si="12">Z6</f>
        <v>1.0643</v>
      </c>
      <c r="AL6" s="103">
        <f t="shared" ref="AL6:AL29" si="13">V6</f>
        <v>1.0701000000000001</v>
      </c>
      <c r="AM6" s="101">
        <f t="shared" ref="AM6:AM29" si="14">AK6*(V6/R6)</f>
        <v>1.0175175824175824</v>
      </c>
      <c r="AN6" s="102">
        <f t="shared" ref="AN6:AN29" si="15">S6</f>
        <v>1.2474000000000001</v>
      </c>
      <c r="AO6" s="103">
        <f t="shared" ref="AO6:AO29" si="16">AA6</f>
        <v>1.1939</v>
      </c>
      <c r="AP6" s="103">
        <f t="shared" ref="AP6:AP29" si="17">W6</f>
        <v>1.1649</v>
      </c>
      <c r="AQ6" s="101">
        <f t="shared" ref="AQ6:AQ29" si="18">AO6*(W6/S6)</f>
        <v>1.1149383597883598</v>
      </c>
      <c r="AR6" s="86" t="s">
        <v>2</v>
      </c>
      <c r="AS6" s="86" t="s">
        <v>1</v>
      </c>
    </row>
    <row r="7" spans="1:45" s="121" customFormat="1" ht="13.9" customHeight="1" x14ac:dyDescent="0.2">
      <c r="A7" s="104">
        <v>2</v>
      </c>
      <c r="B7" s="105" t="s">
        <v>59</v>
      </c>
      <c r="C7" s="106" t="s">
        <v>60</v>
      </c>
      <c r="D7" s="107" t="s">
        <v>56</v>
      </c>
      <c r="E7" s="108">
        <v>70</v>
      </c>
      <c r="F7" s="105" t="s">
        <v>61</v>
      </c>
      <c r="G7" s="109" t="s">
        <v>62</v>
      </c>
      <c r="H7" s="110" t="s">
        <v>1</v>
      </c>
      <c r="I7" s="111" t="s">
        <v>2</v>
      </c>
      <c r="J7" s="267" t="str">
        <f t="shared" si="0"/>
        <v>18:00</v>
      </c>
      <c r="K7" s="112">
        <v>0.81218749999999995</v>
      </c>
      <c r="L7" s="113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0.84005109048204907</v>
      </c>
      <c r="M7" s="90">
        <f t="shared" si="1"/>
        <v>5.2240677189352387E-2</v>
      </c>
      <c r="N7" s="114">
        <f t="shared" si="2"/>
        <v>8.3333333333333329E-2</v>
      </c>
      <c r="O7" s="92">
        <v>95227075</v>
      </c>
      <c r="P7" s="115">
        <v>0.88800000000000001</v>
      </c>
      <c r="Q7" s="116">
        <v>0.68830000000000002</v>
      </c>
      <c r="R7" s="117">
        <v>0.89410000000000001</v>
      </c>
      <c r="S7" s="118">
        <v>0.99929999999999997</v>
      </c>
      <c r="T7" s="119">
        <v>0.86919999999999997</v>
      </c>
      <c r="U7" s="119">
        <v>0.69199999999999995</v>
      </c>
      <c r="V7" s="119">
        <v>0.87560000000000004</v>
      </c>
      <c r="W7" s="119">
        <v>0.95899999999999996</v>
      </c>
      <c r="X7" s="120">
        <v>0.85119999999999996</v>
      </c>
      <c r="Y7" s="120">
        <v>0.64219999999999999</v>
      </c>
      <c r="Z7" s="120">
        <v>0.85780000000000001</v>
      </c>
      <c r="AA7" s="120">
        <v>0.97099999999999997</v>
      </c>
      <c r="AB7" s="99">
        <f t="shared" si="3"/>
        <v>0.88800000000000001</v>
      </c>
      <c r="AC7" s="100">
        <f t="shared" si="4"/>
        <v>0.85119999999999996</v>
      </c>
      <c r="AD7" s="100">
        <f t="shared" si="5"/>
        <v>0.86919999999999997</v>
      </c>
      <c r="AE7" s="101">
        <f t="shared" si="6"/>
        <v>0.83317909909909904</v>
      </c>
      <c r="AF7" s="102">
        <f t="shared" si="7"/>
        <v>0.68830000000000002</v>
      </c>
      <c r="AG7" s="103">
        <f t="shared" si="8"/>
        <v>0.64219999999999999</v>
      </c>
      <c r="AH7" s="103">
        <f t="shared" si="9"/>
        <v>0.69199999999999995</v>
      </c>
      <c r="AI7" s="101">
        <f t="shared" si="10"/>
        <v>0.64565218654656387</v>
      </c>
      <c r="AJ7" s="102">
        <f t="shared" si="11"/>
        <v>0.89410000000000001</v>
      </c>
      <c r="AK7" s="103">
        <f t="shared" si="12"/>
        <v>0.85780000000000001</v>
      </c>
      <c r="AL7" s="103">
        <f t="shared" si="13"/>
        <v>0.87560000000000004</v>
      </c>
      <c r="AM7" s="101">
        <f t="shared" si="14"/>
        <v>0.84005109048204907</v>
      </c>
      <c r="AN7" s="102">
        <f t="shared" si="15"/>
        <v>0.99929999999999997</v>
      </c>
      <c r="AO7" s="103">
        <f t="shared" si="16"/>
        <v>0.97099999999999997</v>
      </c>
      <c r="AP7" s="103">
        <f t="shared" si="17"/>
        <v>0.95899999999999996</v>
      </c>
      <c r="AQ7" s="101">
        <f t="shared" si="18"/>
        <v>0.9318412889022315</v>
      </c>
      <c r="AR7" s="110" t="s">
        <v>1</v>
      </c>
      <c r="AS7" s="104" t="s">
        <v>2</v>
      </c>
    </row>
    <row r="8" spans="1:45" s="121" customFormat="1" ht="13.9" customHeight="1" x14ac:dyDescent="0.2">
      <c r="A8" s="80">
        <v>3</v>
      </c>
      <c r="B8" s="105" t="s">
        <v>63</v>
      </c>
      <c r="C8" s="106" t="s">
        <v>55</v>
      </c>
      <c r="D8" s="107" t="s">
        <v>56</v>
      </c>
      <c r="E8" s="108">
        <v>63</v>
      </c>
      <c r="F8" s="105" t="s">
        <v>61</v>
      </c>
      <c r="G8" s="109" t="s">
        <v>64</v>
      </c>
      <c r="H8" s="110" t="s">
        <v>1</v>
      </c>
      <c r="I8" s="111" t="s">
        <v>2</v>
      </c>
      <c r="J8" s="267" t="str">
        <f t="shared" si="0"/>
        <v>18:00</v>
      </c>
      <c r="K8" s="112">
        <v>0.81488425925925922</v>
      </c>
      <c r="L8" s="113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0.84005109048204907</v>
      </c>
      <c r="M8" s="90">
        <f t="shared" si="1"/>
        <v>5.4506092745860699E-2</v>
      </c>
      <c r="N8" s="114">
        <f t="shared" si="2"/>
        <v>0.125</v>
      </c>
      <c r="O8" s="122">
        <v>90046568</v>
      </c>
      <c r="P8" s="115">
        <v>0.88800000000000001</v>
      </c>
      <c r="Q8" s="116">
        <v>0.68830000000000002</v>
      </c>
      <c r="R8" s="117">
        <v>0.89410000000000001</v>
      </c>
      <c r="S8" s="118">
        <v>0.99929999999999997</v>
      </c>
      <c r="T8" s="119">
        <v>0.86919999999999997</v>
      </c>
      <c r="U8" s="119">
        <v>0.69199999999999995</v>
      </c>
      <c r="V8" s="119">
        <v>0.87560000000000004</v>
      </c>
      <c r="W8" s="119">
        <v>0.95899999999999996</v>
      </c>
      <c r="X8" s="123">
        <v>0.85119999999999996</v>
      </c>
      <c r="Y8" s="123">
        <v>0.64219999999999999</v>
      </c>
      <c r="Z8" s="123">
        <v>0.85780000000000001</v>
      </c>
      <c r="AA8" s="123">
        <v>0.97099999999999997</v>
      </c>
      <c r="AB8" s="99">
        <f t="shared" si="3"/>
        <v>0.88800000000000001</v>
      </c>
      <c r="AC8" s="100">
        <f t="shared" si="4"/>
        <v>0.85119999999999996</v>
      </c>
      <c r="AD8" s="100">
        <f t="shared" si="5"/>
        <v>0.86919999999999997</v>
      </c>
      <c r="AE8" s="101">
        <f t="shared" si="6"/>
        <v>0.83317909909909904</v>
      </c>
      <c r="AF8" s="102">
        <f t="shared" si="7"/>
        <v>0.68830000000000002</v>
      </c>
      <c r="AG8" s="103">
        <f t="shared" si="8"/>
        <v>0.64219999999999999</v>
      </c>
      <c r="AH8" s="103">
        <f t="shared" si="9"/>
        <v>0.69199999999999995</v>
      </c>
      <c r="AI8" s="101">
        <f t="shared" si="10"/>
        <v>0.64565218654656387</v>
      </c>
      <c r="AJ8" s="102">
        <f t="shared" si="11"/>
        <v>0.89410000000000001</v>
      </c>
      <c r="AK8" s="103">
        <f t="shared" si="12"/>
        <v>0.85780000000000001</v>
      </c>
      <c r="AL8" s="103">
        <f t="shared" si="13"/>
        <v>0.87560000000000004</v>
      </c>
      <c r="AM8" s="101">
        <f t="shared" si="14"/>
        <v>0.84005109048204907</v>
      </c>
      <c r="AN8" s="102">
        <f t="shared" si="15"/>
        <v>0.99929999999999997</v>
      </c>
      <c r="AO8" s="103">
        <f t="shared" si="16"/>
        <v>0.97099999999999997</v>
      </c>
      <c r="AP8" s="103">
        <f t="shared" si="17"/>
        <v>0.95899999999999996</v>
      </c>
      <c r="AQ8" s="101">
        <f t="shared" si="18"/>
        <v>0.9318412889022315</v>
      </c>
      <c r="AR8" s="110" t="s">
        <v>1</v>
      </c>
      <c r="AS8" s="104" t="s">
        <v>2</v>
      </c>
    </row>
    <row r="9" spans="1:45" s="121" customFormat="1" ht="12.75" customHeight="1" x14ac:dyDescent="0.2">
      <c r="A9" s="104">
        <v>4</v>
      </c>
      <c r="B9" s="105" t="s">
        <v>65</v>
      </c>
      <c r="C9" s="106" t="s">
        <v>60</v>
      </c>
      <c r="D9" s="107" t="s">
        <v>56</v>
      </c>
      <c r="E9" s="108">
        <v>14784</v>
      </c>
      <c r="F9" s="124" t="s">
        <v>66</v>
      </c>
      <c r="G9" s="125" t="s">
        <v>67</v>
      </c>
      <c r="H9" s="110" t="s">
        <v>2</v>
      </c>
      <c r="I9" s="126" t="s">
        <v>1</v>
      </c>
      <c r="J9" s="268" t="str">
        <f t="shared" si="0"/>
        <v>18:10</v>
      </c>
      <c r="K9" s="88">
        <v>0.81168981481481473</v>
      </c>
      <c r="L9" s="113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1.0387</v>
      </c>
      <c r="M9" s="90">
        <f t="shared" si="1"/>
        <v>5.6864016203703516E-2</v>
      </c>
      <c r="N9" s="114">
        <f t="shared" si="2"/>
        <v>0.16666666666666666</v>
      </c>
      <c r="O9" s="122">
        <v>92057626</v>
      </c>
      <c r="P9" s="127">
        <v>1.032</v>
      </c>
      <c r="Q9" s="116">
        <v>0.73280000000000001</v>
      </c>
      <c r="R9" s="128">
        <v>1.0387</v>
      </c>
      <c r="S9" s="128">
        <v>1.1514</v>
      </c>
      <c r="T9" s="129">
        <v>1.014</v>
      </c>
      <c r="U9" s="129">
        <v>0.82120000000000004</v>
      </c>
      <c r="V9" s="129">
        <v>1.0212000000000001</v>
      </c>
      <c r="W9" s="129">
        <v>1.1081000000000001</v>
      </c>
      <c r="X9" s="130">
        <v>0.97340000000000004</v>
      </c>
      <c r="Y9" s="130">
        <v>0.73409999999999997</v>
      </c>
      <c r="Z9" s="130">
        <v>0.9798</v>
      </c>
      <c r="AA9" s="130">
        <v>1.1165</v>
      </c>
      <c r="AB9" s="99">
        <f t="shared" si="3"/>
        <v>1.032</v>
      </c>
      <c r="AC9" s="100">
        <f t="shared" si="4"/>
        <v>0.97340000000000004</v>
      </c>
      <c r="AD9" s="100">
        <f t="shared" si="5"/>
        <v>1.014</v>
      </c>
      <c r="AE9" s="101">
        <f t="shared" si="6"/>
        <v>0.95642209302325587</v>
      </c>
      <c r="AF9" s="102">
        <f t="shared" si="7"/>
        <v>0.73280000000000001</v>
      </c>
      <c r="AG9" s="103">
        <f t="shared" si="8"/>
        <v>0.73409999999999997</v>
      </c>
      <c r="AH9" s="103">
        <f t="shared" si="9"/>
        <v>0.82120000000000004</v>
      </c>
      <c r="AI9" s="101">
        <f t="shared" si="10"/>
        <v>0.82265682314410482</v>
      </c>
      <c r="AJ9" s="102">
        <f t="shared" si="11"/>
        <v>1.0387</v>
      </c>
      <c r="AK9" s="103">
        <f t="shared" si="12"/>
        <v>0.9798</v>
      </c>
      <c r="AL9" s="103">
        <f t="shared" si="13"/>
        <v>1.0212000000000001</v>
      </c>
      <c r="AM9" s="101">
        <f t="shared" si="14"/>
        <v>0.96329234620198334</v>
      </c>
      <c r="AN9" s="102">
        <f t="shared" si="15"/>
        <v>1.1514</v>
      </c>
      <c r="AO9" s="103">
        <f t="shared" si="16"/>
        <v>1.1165</v>
      </c>
      <c r="AP9" s="103">
        <f t="shared" si="17"/>
        <v>1.1081000000000001</v>
      </c>
      <c r="AQ9" s="101">
        <f t="shared" si="18"/>
        <v>1.0745124630884142</v>
      </c>
      <c r="AR9" s="104" t="s">
        <v>2</v>
      </c>
      <c r="AS9" s="104" t="s">
        <v>1</v>
      </c>
    </row>
    <row r="10" spans="1:45" s="121" customFormat="1" ht="13.9" customHeight="1" x14ac:dyDescent="0.2">
      <c r="A10" s="80">
        <v>5</v>
      </c>
      <c r="B10" s="131" t="s">
        <v>68</v>
      </c>
      <c r="C10" s="132" t="s">
        <v>60</v>
      </c>
      <c r="D10" s="133" t="s">
        <v>56</v>
      </c>
      <c r="E10" s="134">
        <v>11172</v>
      </c>
      <c r="F10" s="135" t="s">
        <v>69</v>
      </c>
      <c r="G10" s="136" t="s">
        <v>70</v>
      </c>
      <c r="H10" s="137" t="s">
        <v>2</v>
      </c>
      <c r="I10" s="138" t="s">
        <v>1</v>
      </c>
      <c r="J10" s="268" t="str">
        <f t="shared" si="0"/>
        <v>18:10</v>
      </c>
      <c r="K10" s="88">
        <v>0.80465277777777777</v>
      </c>
      <c r="L10" s="113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1.1933</v>
      </c>
      <c r="M10" s="90">
        <f t="shared" si="1"/>
        <v>5.6930354166666558E-2</v>
      </c>
      <c r="N10" s="114">
        <f t="shared" si="2"/>
        <v>0.20833333333333334</v>
      </c>
      <c r="O10" s="139">
        <v>90518559</v>
      </c>
      <c r="P10" s="140">
        <v>1.1854</v>
      </c>
      <c r="Q10" s="116">
        <v>0.73280000000000001</v>
      </c>
      <c r="R10" s="141">
        <v>1.1933</v>
      </c>
      <c r="S10" s="141">
        <v>1.3162</v>
      </c>
      <c r="T10" s="129">
        <v>1.1541999999999999</v>
      </c>
      <c r="U10" s="97">
        <v>0.94030000000000002</v>
      </c>
      <c r="V10" s="97">
        <v>1.1611</v>
      </c>
      <c r="W10" s="97">
        <v>1.2635000000000001</v>
      </c>
      <c r="X10" s="142">
        <v>1.1355999999999999</v>
      </c>
      <c r="Y10" s="142">
        <v>0.87209999999999999</v>
      </c>
      <c r="Z10" s="142">
        <v>1.1427</v>
      </c>
      <c r="AA10" s="142">
        <v>1.2896000000000001</v>
      </c>
      <c r="AB10" s="99">
        <f t="shared" si="3"/>
        <v>1.1854</v>
      </c>
      <c r="AC10" s="100">
        <f t="shared" si="4"/>
        <v>1.1355999999999999</v>
      </c>
      <c r="AD10" s="100">
        <f t="shared" si="5"/>
        <v>1.1541999999999999</v>
      </c>
      <c r="AE10" s="101">
        <f t="shared" si="6"/>
        <v>1.1057107474270287</v>
      </c>
      <c r="AF10" s="102">
        <f t="shared" si="7"/>
        <v>0.73280000000000001</v>
      </c>
      <c r="AG10" s="103">
        <f t="shared" si="8"/>
        <v>0.87209999999999999</v>
      </c>
      <c r="AH10" s="103">
        <f t="shared" si="9"/>
        <v>0.94030000000000002</v>
      </c>
      <c r="AI10" s="101">
        <f t="shared" si="10"/>
        <v>1.1190442549126638</v>
      </c>
      <c r="AJ10" s="102">
        <f t="shared" si="11"/>
        <v>1.1933</v>
      </c>
      <c r="AK10" s="103">
        <f t="shared" si="12"/>
        <v>1.1427</v>
      </c>
      <c r="AL10" s="103">
        <f t="shared" si="13"/>
        <v>1.1611</v>
      </c>
      <c r="AM10" s="101">
        <f t="shared" si="14"/>
        <v>1.1118653900946955</v>
      </c>
      <c r="AN10" s="102">
        <f t="shared" si="15"/>
        <v>1.3162</v>
      </c>
      <c r="AO10" s="103">
        <f t="shared" si="16"/>
        <v>1.2896000000000001</v>
      </c>
      <c r="AP10" s="103">
        <f t="shared" si="17"/>
        <v>1.2635000000000001</v>
      </c>
      <c r="AQ10" s="101">
        <f t="shared" si="18"/>
        <v>1.237965050904118</v>
      </c>
      <c r="AR10" s="143" t="s">
        <v>2</v>
      </c>
      <c r="AS10" s="143" t="s">
        <v>1</v>
      </c>
    </row>
    <row r="11" spans="1:45" s="121" customFormat="1" ht="13.9" customHeight="1" x14ac:dyDescent="0.2">
      <c r="A11" s="104">
        <v>6</v>
      </c>
      <c r="B11" s="124" t="s">
        <v>71</v>
      </c>
      <c r="C11" s="106" t="s">
        <v>55</v>
      </c>
      <c r="D11" s="107" t="s">
        <v>56</v>
      </c>
      <c r="E11" s="108">
        <v>11722</v>
      </c>
      <c r="F11" s="105" t="s">
        <v>72</v>
      </c>
      <c r="G11" s="109" t="s">
        <v>73</v>
      </c>
      <c r="H11" s="104" t="s">
        <v>1</v>
      </c>
      <c r="I11" s="144" t="s">
        <v>2</v>
      </c>
      <c r="J11" s="268" t="str">
        <f t="shared" si="0"/>
        <v>18:10</v>
      </c>
      <c r="K11" s="88">
        <v>0.81481481481481488</v>
      </c>
      <c r="L11" s="113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0.98490770994554322</v>
      </c>
      <c r="M11" s="90">
        <f t="shared" si="1"/>
        <v>5.6996973955181877E-2</v>
      </c>
      <c r="N11" s="91">
        <f t="shared" si="2"/>
        <v>0.25</v>
      </c>
      <c r="O11" s="122">
        <v>91357690</v>
      </c>
      <c r="P11" s="140">
        <v>1.0381</v>
      </c>
      <c r="Q11" s="116">
        <v>0.73280000000000001</v>
      </c>
      <c r="R11" s="141">
        <v>1.0467</v>
      </c>
      <c r="S11" s="141">
        <v>1.147</v>
      </c>
      <c r="T11" s="129">
        <v>1.0278</v>
      </c>
      <c r="U11" s="145">
        <v>0.82</v>
      </c>
      <c r="V11" s="145">
        <v>1.0365</v>
      </c>
      <c r="W11" s="145">
        <v>1.1274999999999999</v>
      </c>
      <c r="X11" s="98">
        <v>0.98680000000000001</v>
      </c>
      <c r="Y11" s="98">
        <v>0.74870000000000003</v>
      </c>
      <c r="Z11" s="98">
        <v>0.99460000000000004</v>
      </c>
      <c r="AA11" s="98">
        <v>1.1207</v>
      </c>
      <c r="AB11" s="99">
        <f t="shared" si="3"/>
        <v>1.0381</v>
      </c>
      <c r="AC11" s="100">
        <f t="shared" si="4"/>
        <v>0.98680000000000001</v>
      </c>
      <c r="AD11" s="100">
        <f t="shared" si="5"/>
        <v>1.0278</v>
      </c>
      <c r="AE11" s="101">
        <f t="shared" si="6"/>
        <v>0.97700899720643486</v>
      </c>
      <c r="AF11" s="102">
        <f t="shared" si="7"/>
        <v>0.73280000000000001</v>
      </c>
      <c r="AG11" s="103">
        <f t="shared" si="8"/>
        <v>0.74870000000000003</v>
      </c>
      <c r="AH11" s="103">
        <f t="shared" si="9"/>
        <v>0.82</v>
      </c>
      <c r="AI11" s="101">
        <f t="shared" si="10"/>
        <v>0.83779203056768559</v>
      </c>
      <c r="AJ11" s="102">
        <f t="shared" si="11"/>
        <v>1.0467</v>
      </c>
      <c r="AK11" s="103">
        <f t="shared" si="12"/>
        <v>0.99460000000000004</v>
      </c>
      <c r="AL11" s="103">
        <f t="shared" si="13"/>
        <v>1.0365</v>
      </c>
      <c r="AM11" s="101">
        <f t="shared" si="14"/>
        <v>0.98490770994554322</v>
      </c>
      <c r="AN11" s="102">
        <f t="shared" si="15"/>
        <v>1.147</v>
      </c>
      <c r="AO11" s="103">
        <f t="shared" si="16"/>
        <v>1.1207</v>
      </c>
      <c r="AP11" s="103">
        <f t="shared" si="17"/>
        <v>1.1274999999999999</v>
      </c>
      <c r="AQ11" s="101">
        <f t="shared" si="18"/>
        <v>1.1016471229293809</v>
      </c>
      <c r="AR11" s="110" t="s">
        <v>2</v>
      </c>
      <c r="AS11" s="110" t="s">
        <v>2</v>
      </c>
    </row>
    <row r="12" spans="1:45" s="121" customFormat="1" ht="12.75" customHeight="1" x14ac:dyDescent="0.2">
      <c r="A12" s="80">
        <v>7</v>
      </c>
      <c r="B12" s="105" t="s">
        <v>74</v>
      </c>
      <c r="C12" s="106" t="s">
        <v>60</v>
      </c>
      <c r="D12" s="107" t="s">
        <v>56</v>
      </c>
      <c r="E12" s="108">
        <v>896</v>
      </c>
      <c r="F12" s="105" t="s">
        <v>75</v>
      </c>
      <c r="G12" s="146" t="s">
        <v>76</v>
      </c>
      <c r="H12" s="110" t="s">
        <v>1</v>
      </c>
      <c r="I12" s="126" t="s">
        <v>1</v>
      </c>
      <c r="J12" s="267" t="str">
        <f t="shared" si="0"/>
        <v>18:00</v>
      </c>
      <c r="K12" s="88">
        <v>0.81290509259259258</v>
      </c>
      <c r="L12" s="113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0.9194</v>
      </c>
      <c r="M12" s="90">
        <f t="shared" si="1"/>
        <v>5.783494212962962E-2</v>
      </c>
      <c r="N12" s="91">
        <f t="shared" si="2"/>
        <v>0.29166666666666669</v>
      </c>
      <c r="O12" s="147">
        <v>93458224</v>
      </c>
      <c r="P12" s="115">
        <v>0.92969999999999997</v>
      </c>
      <c r="Q12" s="116">
        <v>0.73280000000000001</v>
      </c>
      <c r="R12" s="117">
        <v>0.93579999999999997</v>
      </c>
      <c r="S12" s="118">
        <v>1.0354000000000001</v>
      </c>
      <c r="T12" s="119">
        <v>0.91269999999999996</v>
      </c>
      <c r="U12" s="119">
        <v>0.73899999999999999</v>
      </c>
      <c r="V12" s="119">
        <v>0.9194</v>
      </c>
      <c r="W12" s="119">
        <v>0.99660000000000004</v>
      </c>
      <c r="X12" s="123">
        <v>0.89370000000000005</v>
      </c>
      <c r="Y12" s="123">
        <v>0.68659999999999999</v>
      </c>
      <c r="Z12" s="123">
        <v>0.90069999999999995</v>
      </c>
      <c r="AA12" s="123">
        <v>1.0068999999999999</v>
      </c>
      <c r="AB12" s="99">
        <f t="shared" si="3"/>
        <v>0.92969999999999997</v>
      </c>
      <c r="AC12" s="100">
        <f t="shared" si="4"/>
        <v>0.89370000000000005</v>
      </c>
      <c r="AD12" s="100">
        <f t="shared" si="5"/>
        <v>0.91269999999999996</v>
      </c>
      <c r="AE12" s="101">
        <f t="shared" si="6"/>
        <v>0.87735827686350443</v>
      </c>
      <c r="AF12" s="102">
        <f t="shared" si="7"/>
        <v>0.73280000000000001</v>
      </c>
      <c r="AG12" s="103">
        <f t="shared" si="8"/>
        <v>0.68659999999999999</v>
      </c>
      <c r="AH12" s="103">
        <f t="shared" si="9"/>
        <v>0.73899999999999999</v>
      </c>
      <c r="AI12" s="101">
        <f t="shared" si="10"/>
        <v>0.69240911572052399</v>
      </c>
      <c r="AJ12" s="102">
        <f t="shared" si="11"/>
        <v>0.93579999999999997</v>
      </c>
      <c r="AK12" s="103">
        <f t="shared" si="12"/>
        <v>0.90069999999999995</v>
      </c>
      <c r="AL12" s="103">
        <f t="shared" si="13"/>
        <v>0.9194</v>
      </c>
      <c r="AM12" s="101">
        <f t="shared" si="14"/>
        <v>0.88491513143834155</v>
      </c>
      <c r="AN12" s="102">
        <f t="shared" si="15"/>
        <v>1.0354000000000001</v>
      </c>
      <c r="AO12" s="103">
        <f t="shared" si="16"/>
        <v>1.0068999999999999</v>
      </c>
      <c r="AP12" s="103">
        <f t="shared" si="17"/>
        <v>0.99660000000000004</v>
      </c>
      <c r="AQ12" s="101">
        <f t="shared" si="18"/>
        <v>0.96916799304616552</v>
      </c>
      <c r="AR12" s="110" t="s">
        <v>1</v>
      </c>
      <c r="AS12" s="110" t="s">
        <v>1</v>
      </c>
    </row>
    <row r="13" spans="1:45" s="121" customFormat="1" ht="12.75" customHeight="1" x14ac:dyDescent="0.25">
      <c r="A13" s="104">
        <v>8</v>
      </c>
      <c r="B13" s="105" t="s">
        <v>77</v>
      </c>
      <c r="C13" s="106" t="s">
        <v>55</v>
      </c>
      <c r="D13" s="107" t="s">
        <v>56</v>
      </c>
      <c r="E13" s="108">
        <v>11733</v>
      </c>
      <c r="F13" s="105" t="s">
        <v>78</v>
      </c>
      <c r="G13" s="109" t="s">
        <v>79</v>
      </c>
      <c r="H13" s="104" t="s">
        <v>2</v>
      </c>
      <c r="I13" s="144" t="s">
        <v>2</v>
      </c>
      <c r="J13" s="268" t="str">
        <f t="shared" si="0"/>
        <v>18:10</v>
      </c>
      <c r="K13" s="88">
        <v>0.81145833333333339</v>
      </c>
      <c r="L13" s="113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1.0659000000000001</v>
      </c>
      <c r="M13" s="90">
        <f t="shared" si="1"/>
        <v>5.8106354166666645E-2</v>
      </c>
      <c r="N13" s="91">
        <f t="shared" si="2"/>
        <v>0.33333333333333331</v>
      </c>
      <c r="O13" s="148">
        <v>45065008</v>
      </c>
      <c r="P13" s="149">
        <v>1.1020000000000001</v>
      </c>
      <c r="Q13" s="116">
        <v>0.73280000000000001</v>
      </c>
      <c r="R13" s="150">
        <v>1.1097999999999999</v>
      </c>
      <c r="S13" s="150">
        <v>1.2361</v>
      </c>
      <c r="T13" s="151">
        <v>1.0844</v>
      </c>
      <c r="U13" s="129">
        <v>0.85840000000000005</v>
      </c>
      <c r="V13" s="129">
        <v>1.0922000000000001</v>
      </c>
      <c r="W13" s="129">
        <v>1.2009000000000001</v>
      </c>
      <c r="X13" s="130">
        <v>1.0583</v>
      </c>
      <c r="Y13" s="130">
        <v>0.8004</v>
      </c>
      <c r="Z13" s="130">
        <v>1.0659000000000001</v>
      </c>
      <c r="AA13" s="130">
        <v>1.2082999999999999</v>
      </c>
      <c r="AB13" s="99">
        <f t="shared" si="3"/>
        <v>1.1020000000000001</v>
      </c>
      <c r="AC13" s="100">
        <f t="shared" si="4"/>
        <v>1.0583</v>
      </c>
      <c r="AD13" s="100">
        <f t="shared" si="5"/>
        <v>1.0844</v>
      </c>
      <c r="AE13" s="101">
        <f t="shared" si="6"/>
        <v>1.0413979310344827</v>
      </c>
      <c r="AF13" s="102">
        <f t="shared" si="7"/>
        <v>0.73280000000000001</v>
      </c>
      <c r="AG13" s="103">
        <f t="shared" si="8"/>
        <v>0.8004</v>
      </c>
      <c r="AH13" s="103">
        <f t="shared" si="9"/>
        <v>0.85840000000000005</v>
      </c>
      <c r="AI13" s="101">
        <f t="shared" si="10"/>
        <v>0.93758646288209613</v>
      </c>
      <c r="AJ13" s="102">
        <f t="shared" si="11"/>
        <v>1.1097999999999999</v>
      </c>
      <c r="AK13" s="103">
        <f t="shared" si="12"/>
        <v>1.0659000000000001</v>
      </c>
      <c r="AL13" s="103">
        <f t="shared" si="13"/>
        <v>1.0922000000000001</v>
      </c>
      <c r="AM13" s="101">
        <f t="shared" si="14"/>
        <v>1.0489961975130657</v>
      </c>
      <c r="AN13" s="102">
        <f t="shared" si="15"/>
        <v>1.2361</v>
      </c>
      <c r="AO13" s="103">
        <f t="shared" si="16"/>
        <v>1.2082999999999999</v>
      </c>
      <c r="AP13" s="103">
        <f t="shared" si="17"/>
        <v>1.2009000000000001</v>
      </c>
      <c r="AQ13" s="101">
        <f t="shared" si="18"/>
        <v>1.1738916511609094</v>
      </c>
      <c r="AR13" s="104" t="s">
        <v>2</v>
      </c>
      <c r="AS13" s="104" t="s">
        <v>1</v>
      </c>
    </row>
    <row r="14" spans="1:45" s="121" customFormat="1" ht="12.6" customHeight="1" x14ac:dyDescent="0.2">
      <c r="A14" s="80">
        <v>9</v>
      </c>
      <c r="B14" s="105" t="s">
        <v>80</v>
      </c>
      <c r="C14" s="106" t="s">
        <v>60</v>
      </c>
      <c r="D14" s="107" t="s">
        <v>56</v>
      </c>
      <c r="E14" s="108">
        <v>175</v>
      </c>
      <c r="F14" s="105" t="s">
        <v>81</v>
      </c>
      <c r="G14" s="146" t="s">
        <v>82</v>
      </c>
      <c r="H14" s="110" t="s">
        <v>2</v>
      </c>
      <c r="I14" s="111" t="s">
        <v>2</v>
      </c>
      <c r="J14" s="268" t="str">
        <f t="shared" si="0"/>
        <v>18:10</v>
      </c>
      <c r="K14" s="88">
        <v>0.81277777777777782</v>
      </c>
      <c r="L14" s="113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1.0566</v>
      </c>
      <c r="M14" s="90">
        <f t="shared" si="1"/>
        <v>5.8993499999999956E-2</v>
      </c>
      <c r="N14" s="114">
        <f t="shared" si="2"/>
        <v>0.375</v>
      </c>
      <c r="O14" s="122">
        <v>91841249</v>
      </c>
      <c r="P14" s="127">
        <v>1.1003000000000001</v>
      </c>
      <c r="Q14" s="152">
        <v>0.89600000000000002</v>
      </c>
      <c r="R14" s="128">
        <v>1.1017999999999999</v>
      </c>
      <c r="S14" s="128">
        <v>1.2304999999999999</v>
      </c>
      <c r="T14" s="129">
        <v>1.0450999999999999</v>
      </c>
      <c r="U14" s="129">
        <v>0.88080000000000003</v>
      </c>
      <c r="V14" s="129">
        <v>1.0468999999999999</v>
      </c>
      <c r="W14" s="129">
        <v>1.1400999999999999</v>
      </c>
      <c r="X14" s="130">
        <v>1.0516000000000001</v>
      </c>
      <c r="Y14" s="130">
        <v>0.80230000000000001</v>
      </c>
      <c r="Z14" s="130">
        <v>1.0566</v>
      </c>
      <c r="AA14" s="130">
        <v>1.2101</v>
      </c>
      <c r="AB14" s="99">
        <f t="shared" si="3"/>
        <v>1.1003000000000001</v>
      </c>
      <c r="AC14" s="100">
        <f t="shared" si="4"/>
        <v>1.0516000000000001</v>
      </c>
      <c r="AD14" s="100">
        <f t="shared" si="5"/>
        <v>1.0450999999999999</v>
      </c>
      <c r="AE14" s="101">
        <f t="shared" si="6"/>
        <v>0.99884318822139406</v>
      </c>
      <c r="AF14" s="102">
        <f t="shared" si="7"/>
        <v>0.89600000000000002</v>
      </c>
      <c r="AG14" s="103">
        <f t="shared" si="8"/>
        <v>0.80230000000000001</v>
      </c>
      <c r="AH14" s="103">
        <f t="shared" si="9"/>
        <v>0.88080000000000003</v>
      </c>
      <c r="AI14" s="101">
        <f t="shared" si="10"/>
        <v>0.78868955357142867</v>
      </c>
      <c r="AJ14" s="102">
        <f t="shared" si="11"/>
        <v>1.1017999999999999</v>
      </c>
      <c r="AK14" s="103">
        <f t="shared" si="12"/>
        <v>1.0566</v>
      </c>
      <c r="AL14" s="103">
        <f t="shared" si="13"/>
        <v>1.0468999999999999</v>
      </c>
      <c r="AM14" s="101">
        <f t="shared" si="14"/>
        <v>1.0039522054819388</v>
      </c>
      <c r="AN14" s="102">
        <f t="shared" si="15"/>
        <v>1.2304999999999999</v>
      </c>
      <c r="AO14" s="103">
        <f t="shared" si="16"/>
        <v>1.2101</v>
      </c>
      <c r="AP14" s="103">
        <f t="shared" si="17"/>
        <v>1.1400999999999999</v>
      </c>
      <c r="AQ14" s="101">
        <f t="shared" si="18"/>
        <v>1.1211987078423404</v>
      </c>
      <c r="AR14" s="110" t="s">
        <v>2</v>
      </c>
      <c r="AS14" s="110" t="s">
        <v>1</v>
      </c>
    </row>
    <row r="15" spans="1:45" s="121" customFormat="1" ht="12.75" customHeight="1" x14ac:dyDescent="0.2">
      <c r="A15" s="104">
        <v>10</v>
      </c>
      <c r="B15" s="105" t="s">
        <v>83</v>
      </c>
      <c r="C15" s="106" t="s">
        <v>55</v>
      </c>
      <c r="D15" s="107" t="s">
        <v>56</v>
      </c>
      <c r="E15" s="108">
        <v>16220</v>
      </c>
      <c r="F15" s="105" t="s">
        <v>84</v>
      </c>
      <c r="G15" s="109" t="s">
        <v>85</v>
      </c>
      <c r="H15" s="110" t="s">
        <v>1</v>
      </c>
      <c r="I15" s="111" t="s">
        <v>1</v>
      </c>
      <c r="J15" s="268" t="str">
        <f t="shared" si="0"/>
        <v>18:10</v>
      </c>
      <c r="K15" s="112">
        <v>0.80953703703703705</v>
      </c>
      <c r="L15" s="113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1.1294</v>
      </c>
      <c r="M15" s="90">
        <f t="shared" si="1"/>
        <v>5.9398074074073992E-2</v>
      </c>
      <c r="N15" s="91">
        <f t="shared" si="2"/>
        <v>0.41666666666666669</v>
      </c>
      <c r="O15" s="122">
        <v>93001773</v>
      </c>
      <c r="P15" s="115">
        <v>1.1311</v>
      </c>
      <c r="Q15" s="116">
        <v>0.73280000000000001</v>
      </c>
      <c r="R15" s="117">
        <v>1.1343000000000001</v>
      </c>
      <c r="S15" s="118">
        <v>1.3048999999999999</v>
      </c>
      <c r="T15" s="119">
        <v>1.1259999999999999</v>
      </c>
      <c r="U15" s="119">
        <v>0.89049999999999996</v>
      </c>
      <c r="V15" s="119">
        <v>1.1294</v>
      </c>
      <c r="W15" s="119">
        <v>1.2734000000000001</v>
      </c>
      <c r="X15" s="123">
        <v>1.0680000000000001</v>
      </c>
      <c r="Y15" s="123">
        <v>0.79559999999999997</v>
      </c>
      <c r="Z15" s="123">
        <v>1.0726</v>
      </c>
      <c r="AA15" s="123">
        <v>1.2502</v>
      </c>
      <c r="AB15" s="99">
        <f t="shared" si="3"/>
        <v>1.1311</v>
      </c>
      <c r="AC15" s="100">
        <f t="shared" si="4"/>
        <v>1.0680000000000001</v>
      </c>
      <c r="AD15" s="100">
        <f t="shared" si="5"/>
        <v>1.1259999999999999</v>
      </c>
      <c r="AE15" s="101">
        <f t="shared" si="6"/>
        <v>1.0631845106533462</v>
      </c>
      <c r="AF15" s="102">
        <f t="shared" si="7"/>
        <v>0.73280000000000001</v>
      </c>
      <c r="AG15" s="103">
        <f t="shared" si="8"/>
        <v>0.79559999999999997</v>
      </c>
      <c r="AH15" s="103">
        <f t="shared" si="9"/>
        <v>0.89049999999999996</v>
      </c>
      <c r="AI15" s="101">
        <f t="shared" si="10"/>
        <v>0.96681468340611343</v>
      </c>
      <c r="AJ15" s="102">
        <f t="shared" si="11"/>
        <v>1.1343000000000001</v>
      </c>
      <c r="AK15" s="103">
        <f t="shared" si="12"/>
        <v>1.0726</v>
      </c>
      <c r="AL15" s="103">
        <f t="shared" si="13"/>
        <v>1.1294</v>
      </c>
      <c r="AM15" s="101">
        <f t="shared" si="14"/>
        <v>1.0679665344265183</v>
      </c>
      <c r="AN15" s="102">
        <f t="shared" si="15"/>
        <v>1.3048999999999999</v>
      </c>
      <c r="AO15" s="103">
        <f t="shared" si="16"/>
        <v>1.2502</v>
      </c>
      <c r="AP15" s="103">
        <f t="shared" si="17"/>
        <v>1.2734000000000001</v>
      </c>
      <c r="AQ15" s="101">
        <f t="shared" si="18"/>
        <v>1.2200204460111888</v>
      </c>
      <c r="AR15" s="110" t="s">
        <v>1</v>
      </c>
      <c r="AS15" s="104" t="s">
        <v>1</v>
      </c>
    </row>
    <row r="16" spans="1:45" s="121" customFormat="1" ht="12.75" customHeight="1" x14ac:dyDescent="0.2">
      <c r="A16" s="80">
        <v>11</v>
      </c>
      <c r="B16" s="105" t="s">
        <v>86</v>
      </c>
      <c r="C16" s="106" t="s">
        <v>60</v>
      </c>
      <c r="D16" s="107" t="s">
        <v>56</v>
      </c>
      <c r="E16" s="108">
        <v>88</v>
      </c>
      <c r="F16" s="105" t="s">
        <v>87</v>
      </c>
      <c r="G16" s="146" t="s">
        <v>88</v>
      </c>
      <c r="H16" s="110" t="s">
        <v>2</v>
      </c>
      <c r="I16" s="111" t="s">
        <v>1</v>
      </c>
      <c r="J16" s="268" t="str">
        <f t="shared" si="0"/>
        <v>18:10</v>
      </c>
      <c r="K16" s="88">
        <v>0.81035879629629637</v>
      </c>
      <c r="L16" s="113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1.1122000000000001</v>
      </c>
      <c r="M16" s="90">
        <f t="shared" si="1"/>
        <v>5.9407442129629617E-2</v>
      </c>
      <c r="N16" s="114">
        <f t="shared" si="2"/>
        <v>0.45833333333333331</v>
      </c>
      <c r="O16" s="122">
        <v>40290565</v>
      </c>
      <c r="P16" s="127">
        <v>1.1064000000000001</v>
      </c>
      <c r="Q16" s="152">
        <v>0.89070000000000005</v>
      </c>
      <c r="R16" s="128">
        <v>1.1122000000000001</v>
      </c>
      <c r="S16" s="128">
        <v>1.2239</v>
      </c>
      <c r="T16" s="129">
        <v>1.0801000000000001</v>
      </c>
      <c r="U16" s="129">
        <v>0.89029999999999998</v>
      </c>
      <c r="V16" s="129">
        <v>1.0855999999999999</v>
      </c>
      <c r="W16" s="129">
        <v>1.1779999999999999</v>
      </c>
      <c r="X16" s="130">
        <v>1.0642</v>
      </c>
      <c r="Y16" s="130">
        <v>0.83260000000000001</v>
      </c>
      <c r="Z16" s="130">
        <v>1.0706</v>
      </c>
      <c r="AA16" s="130">
        <v>1.1943999999999999</v>
      </c>
      <c r="AB16" s="99">
        <f t="shared" si="3"/>
        <v>1.1064000000000001</v>
      </c>
      <c r="AC16" s="100">
        <f t="shared" si="4"/>
        <v>1.0642</v>
      </c>
      <c r="AD16" s="100">
        <f t="shared" si="5"/>
        <v>1.0801000000000001</v>
      </c>
      <c r="AE16" s="101">
        <f t="shared" si="6"/>
        <v>1.0389031272595808</v>
      </c>
      <c r="AF16" s="102">
        <f t="shared" si="7"/>
        <v>0.89070000000000005</v>
      </c>
      <c r="AG16" s="103">
        <f t="shared" si="8"/>
        <v>0.83260000000000001</v>
      </c>
      <c r="AH16" s="103">
        <f t="shared" si="9"/>
        <v>0.89029999999999998</v>
      </c>
      <c r="AI16" s="101">
        <f t="shared" si="10"/>
        <v>0.83222609183788032</v>
      </c>
      <c r="AJ16" s="102">
        <f t="shared" si="11"/>
        <v>1.1122000000000001</v>
      </c>
      <c r="AK16" s="103">
        <f t="shared" si="12"/>
        <v>1.0706</v>
      </c>
      <c r="AL16" s="103">
        <f t="shared" si="13"/>
        <v>1.0855999999999999</v>
      </c>
      <c r="AM16" s="101">
        <f t="shared" si="14"/>
        <v>1.0449949289696097</v>
      </c>
      <c r="AN16" s="102">
        <f t="shared" si="15"/>
        <v>1.2239</v>
      </c>
      <c r="AO16" s="103">
        <f t="shared" si="16"/>
        <v>1.1943999999999999</v>
      </c>
      <c r="AP16" s="103">
        <f t="shared" si="17"/>
        <v>1.1779999999999999</v>
      </c>
      <c r="AQ16" s="101">
        <f t="shared" si="18"/>
        <v>1.1496063403872865</v>
      </c>
      <c r="AR16" s="110" t="s">
        <v>2</v>
      </c>
      <c r="AS16" s="110" t="s">
        <v>1</v>
      </c>
    </row>
    <row r="17" spans="1:46" s="121" customFormat="1" ht="13.9" customHeight="1" x14ac:dyDescent="0.2">
      <c r="A17" s="104">
        <v>12</v>
      </c>
      <c r="B17" s="135" t="s">
        <v>89</v>
      </c>
      <c r="C17" s="153" t="s">
        <v>55</v>
      </c>
      <c r="D17" s="133" t="s">
        <v>56</v>
      </c>
      <c r="E17" s="134">
        <v>13911</v>
      </c>
      <c r="F17" s="135" t="s">
        <v>90</v>
      </c>
      <c r="G17" s="136" t="s">
        <v>91</v>
      </c>
      <c r="H17" s="143" t="s">
        <v>2</v>
      </c>
      <c r="I17" s="154" t="s">
        <v>1</v>
      </c>
      <c r="J17" s="268" t="str">
        <f t="shared" si="0"/>
        <v>18:10</v>
      </c>
      <c r="K17" s="88">
        <v>0.80991898148148145</v>
      </c>
      <c r="L17" s="113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1.1348</v>
      </c>
      <c r="M17" s="90">
        <f t="shared" si="1"/>
        <v>6.0115504629629495E-2</v>
      </c>
      <c r="N17" s="114">
        <f t="shared" si="2"/>
        <v>0.5</v>
      </c>
      <c r="O17" s="155">
        <v>97531861</v>
      </c>
      <c r="P17" s="156">
        <v>1.1295999999999999</v>
      </c>
      <c r="Q17" s="116">
        <v>0.73280000000000001</v>
      </c>
      <c r="R17" s="157">
        <v>1.1348</v>
      </c>
      <c r="S17" s="157">
        <v>1.2536</v>
      </c>
      <c r="T17" s="97">
        <v>1.1082000000000001</v>
      </c>
      <c r="U17" s="97">
        <v>0.90849999999999997</v>
      </c>
      <c r="V17" s="97">
        <v>1.1134999999999999</v>
      </c>
      <c r="W17" s="97">
        <v>1.2146999999999999</v>
      </c>
      <c r="X17" s="98">
        <v>1.0536000000000001</v>
      </c>
      <c r="Y17" s="98">
        <v>0.79990000000000006</v>
      </c>
      <c r="Z17" s="98">
        <v>1.0603</v>
      </c>
      <c r="AA17" s="98">
        <v>1.2053</v>
      </c>
      <c r="AB17" s="99">
        <f t="shared" si="3"/>
        <v>1.1295999999999999</v>
      </c>
      <c r="AC17" s="100">
        <f t="shared" si="4"/>
        <v>1.0536000000000001</v>
      </c>
      <c r="AD17" s="100">
        <f t="shared" si="5"/>
        <v>1.1082000000000001</v>
      </c>
      <c r="AE17" s="101">
        <f t="shared" si="6"/>
        <v>1.033639801699717</v>
      </c>
      <c r="AF17" s="102">
        <f t="shared" si="7"/>
        <v>0.73280000000000001</v>
      </c>
      <c r="AG17" s="103">
        <f t="shared" si="8"/>
        <v>0.79990000000000006</v>
      </c>
      <c r="AH17" s="103">
        <f t="shared" si="9"/>
        <v>0.90849999999999997</v>
      </c>
      <c r="AI17" s="101">
        <f t="shared" si="10"/>
        <v>0.99168825054585152</v>
      </c>
      <c r="AJ17" s="102">
        <f t="shared" si="11"/>
        <v>1.1348</v>
      </c>
      <c r="AK17" s="103">
        <f t="shared" si="12"/>
        <v>1.0603</v>
      </c>
      <c r="AL17" s="103">
        <f t="shared" si="13"/>
        <v>1.1134999999999999</v>
      </c>
      <c r="AM17" s="101">
        <f t="shared" si="14"/>
        <v>1.0403983521325344</v>
      </c>
      <c r="AN17" s="102">
        <f t="shared" si="15"/>
        <v>1.2536</v>
      </c>
      <c r="AO17" s="103">
        <f t="shared" si="16"/>
        <v>1.2053</v>
      </c>
      <c r="AP17" s="103">
        <f t="shared" si="17"/>
        <v>1.2146999999999999</v>
      </c>
      <c r="AQ17" s="101">
        <f t="shared" si="18"/>
        <v>1.1678987795149967</v>
      </c>
      <c r="AR17" s="143" t="s">
        <v>2</v>
      </c>
      <c r="AS17" s="143" t="s">
        <v>1</v>
      </c>
    </row>
    <row r="18" spans="1:46" s="121" customFormat="1" ht="12.75" customHeight="1" x14ac:dyDescent="0.2">
      <c r="A18" s="80">
        <v>13</v>
      </c>
      <c r="B18" s="158" t="s">
        <v>92</v>
      </c>
      <c r="C18" s="159" t="s">
        <v>55</v>
      </c>
      <c r="D18" s="160" t="s">
        <v>56</v>
      </c>
      <c r="E18" s="159">
        <v>9727</v>
      </c>
      <c r="F18" s="161" t="s">
        <v>93</v>
      </c>
      <c r="G18" s="109" t="s">
        <v>94</v>
      </c>
      <c r="H18" s="104" t="s">
        <v>2</v>
      </c>
      <c r="I18" s="144" t="s">
        <v>1</v>
      </c>
      <c r="J18" s="267" t="str">
        <f t="shared" si="0"/>
        <v>18:00</v>
      </c>
      <c r="K18" s="88">
        <v>0.81126157407407407</v>
      </c>
      <c r="L18" s="113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0.99170000000000003</v>
      </c>
      <c r="M18" s="90">
        <f t="shared" si="1"/>
        <v>6.0753103009259256E-2</v>
      </c>
      <c r="N18" s="114">
        <f t="shared" si="2"/>
        <v>0.54166666666666663</v>
      </c>
      <c r="O18" s="162">
        <v>90135104</v>
      </c>
      <c r="P18" s="156">
        <v>0.98499999999999999</v>
      </c>
      <c r="Q18" s="116">
        <v>0.73280000000000001</v>
      </c>
      <c r="R18" s="163">
        <v>0.99170000000000003</v>
      </c>
      <c r="S18" s="163">
        <v>1.0874999999999999</v>
      </c>
      <c r="T18" s="164">
        <v>0.9728</v>
      </c>
      <c r="U18" s="164">
        <v>0.78300000000000003</v>
      </c>
      <c r="V18" s="164">
        <v>0.97960000000000003</v>
      </c>
      <c r="W18" s="164">
        <v>1.0669999999999999</v>
      </c>
      <c r="X18" s="165">
        <v>0.95169999999999999</v>
      </c>
      <c r="Y18" s="165">
        <v>0.73970000000000002</v>
      </c>
      <c r="Z18" s="165">
        <v>0.9587</v>
      </c>
      <c r="AA18" s="165">
        <v>1.0656000000000001</v>
      </c>
      <c r="AB18" s="99">
        <f t="shared" si="3"/>
        <v>0.98499999999999999</v>
      </c>
      <c r="AC18" s="100">
        <f t="shared" si="4"/>
        <v>0.95169999999999999</v>
      </c>
      <c r="AD18" s="100">
        <f t="shared" si="5"/>
        <v>0.9728</v>
      </c>
      <c r="AE18" s="101">
        <f t="shared" si="6"/>
        <v>0.93991244670050766</v>
      </c>
      <c r="AF18" s="102">
        <f t="shared" si="7"/>
        <v>0.73280000000000001</v>
      </c>
      <c r="AG18" s="103">
        <f t="shared" si="8"/>
        <v>0.73970000000000002</v>
      </c>
      <c r="AH18" s="103">
        <f t="shared" si="9"/>
        <v>0.78300000000000003</v>
      </c>
      <c r="AI18" s="101">
        <f t="shared" si="10"/>
        <v>0.79037268013100448</v>
      </c>
      <c r="AJ18" s="102">
        <f t="shared" si="11"/>
        <v>0.99170000000000003</v>
      </c>
      <c r="AK18" s="103">
        <f t="shared" si="12"/>
        <v>0.9587</v>
      </c>
      <c r="AL18" s="103">
        <f t="shared" si="13"/>
        <v>0.97960000000000003</v>
      </c>
      <c r="AM18" s="101">
        <f t="shared" si="14"/>
        <v>0.94700264192800243</v>
      </c>
      <c r="AN18" s="102">
        <f t="shared" si="15"/>
        <v>1.0874999999999999</v>
      </c>
      <c r="AO18" s="103">
        <f t="shared" si="16"/>
        <v>1.0656000000000001</v>
      </c>
      <c r="AP18" s="103">
        <f t="shared" si="17"/>
        <v>1.0669999999999999</v>
      </c>
      <c r="AQ18" s="101">
        <f t="shared" si="18"/>
        <v>1.0455128275862071</v>
      </c>
      <c r="AR18" s="104" t="s">
        <v>2</v>
      </c>
      <c r="AS18" s="104" t="s">
        <v>1</v>
      </c>
    </row>
    <row r="19" spans="1:46" s="121" customFormat="1" ht="12.75" customHeight="1" x14ac:dyDescent="0.2">
      <c r="A19" s="104">
        <v>14</v>
      </c>
      <c r="B19" s="105" t="s">
        <v>95</v>
      </c>
      <c r="C19" s="106" t="s">
        <v>60</v>
      </c>
      <c r="D19" s="107" t="s">
        <v>56</v>
      </c>
      <c r="E19" s="108">
        <v>11541</v>
      </c>
      <c r="F19" s="105" t="s">
        <v>96</v>
      </c>
      <c r="G19" s="146" t="s">
        <v>97</v>
      </c>
      <c r="H19" s="110" t="s">
        <v>1</v>
      </c>
      <c r="I19" s="166" t="s">
        <v>1</v>
      </c>
      <c r="J19" s="268" t="str">
        <f t="shared" si="0"/>
        <v>18:10</v>
      </c>
      <c r="K19" s="112">
        <v>0.81236111111111109</v>
      </c>
      <c r="L19" s="113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1.0976999999999999</v>
      </c>
      <c r="M19" s="90">
        <f t="shared" si="1"/>
        <v>6.0830874999999875E-2</v>
      </c>
      <c r="N19" s="91">
        <f t="shared" si="2"/>
        <v>0.58333333333333337</v>
      </c>
      <c r="O19" s="122">
        <v>92418968</v>
      </c>
      <c r="P19" s="156">
        <v>1.1131</v>
      </c>
      <c r="Q19" s="116">
        <v>0.73280000000000001</v>
      </c>
      <c r="R19" s="163">
        <v>1.1194999999999999</v>
      </c>
      <c r="S19" s="163">
        <v>1.2277</v>
      </c>
      <c r="T19" s="164">
        <v>1.0919000000000001</v>
      </c>
      <c r="U19" s="164">
        <v>0.9</v>
      </c>
      <c r="V19" s="164">
        <v>1.0976999999999999</v>
      </c>
      <c r="W19" s="164">
        <v>1.1904999999999999</v>
      </c>
      <c r="X19" s="165">
        <v>1.0616000000000001</v>
      </c>
      <c r="Y19" s="165">
        <v>0.82540000000000002</v>
      </c>
      <c r="Z19" s="165">
        <v>1.0678000000000001</v>
      </c>
      <c r="AA19" s="165">
        <v>1.1977</v>
      </c>
      <c r="AB19" s="99">
        <f t="shared" si="3"/>
        <v>1.1131</v>
      </c>
      <c r="AC19" s="100">
        <f t="shared" si="4"/>
        <v>1.0616000000000001</v>
      </c>
      <c r="AD19" s="100">
        <f t="shared" si="5"/>
        <v>1.0919000000000001</v>
      </c>
      <c r="AE19" s="101">
        <f t="shared" si="6"/>
        <v>1.0413808642529874</v>
      </c>
      <c r="AF19" s="102">
        <f t="shared" si="7"/>
        <v>0.73280000000000001</v>
      </c>
      <c r="AG19" s="103">
        <f t="shared" si="8"/>
        <v>0.82540000000000002</v>
      </c>
      <c r="AH19" s="103">
        <f t="shared" si="9"/>
        <v>0.9</v>
      </c>
      <c r="AI19" s="101">
        <f t="shared" si="10"/>
        <v>1.0137281659388646</v>
      </c>
      <c r="AJ19" s="102">
        <f t="shared" si="11"/>
        <v>1.1194999999999999</v>
      </c>
      <c r="AK19" s="103">
        <f t="shared" si="12"/>
        <v>1.0678000000000001</v>
      </c>
      <c r="AL19" s="103">
        <f t="shared" si="13"/>
        <v>1.0976999999999999</v>
      </c>
      <c r="AM19" s="101">
        <f t="shared" si="14"/>
        <v>1.0470067530147387</v>
      </c>
      <c r="AN19" s="102">
        <f t="shared" si="15"/>
        <v>1.2277</v>
      </c>
      <c r="AO19" s="103">
        <f t="shared" si="16"/>
        <v>1.1977</v>
      </c>
      <c r="AP19" s="103">
        <f t="shared" si="17"/>
        <v>1.1904999999999999</v>
      </c>
      <c r="AQ19" s="101">
        <f t="shared" si="18"/>
        <v>1.1614090168607965</v>
      </c>
      <c r="AR19" s="110" t="s">
        <v>1</v>
      </c>
      <c r="AS19" s="167" t="s">
        <v>1</v>
      </c>
    </row>
    <row r="20" spans="1:46" s="121" customFormat="1" ht="13.9" customHeight="1" x14ac:dyDescent="0.2">
      <c r="A20" s="80">
        <v>15</v>
      </c>
      <c r="B20" s="105" t="s">
        <v>98</v>
      </c>
      <c r="C20" s="106" t="s">
        <v>55</v>
      </c>
      <c r="D20" s="107" t="s">
        <v>56</v>
      </c>
      <c r="E20" s="108">
        <v>22</v>
      </c>
      <c r="F20" s="105" t="s">
        <v>75</v>
      </c>
      <c r="G20" s="146" t="s">
        <v>99</v>
      </c>
      <c r="H20" s="110" t="s">
        <v>1</v>
      </c>
      <c r="I20" s="111" t="s">
        <v>2</v>
      </c>
      <c r="J20" s="267" t="str">
        <f t="shared" si="0"/>
        <v>18:00</v>
      </c>
      <c r="K20" s="88">
        <v>0.81943287037037038</v>
      </c>
      <c r="L20" s="113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0.88491513143834155</v>
      </c>
      <c r="M20" s="90">
        <f t="shared" si="1"/>
        <v>6.1442197609937639E-2</v>
      </c>
      <c r="N20" s="91">
        <f t="shared" si="2"/>
        <v>0.625</v>
      </c>
      <c r="O20" s="147">
        <v>90088476</v>
      </c>
      <c r="P20" s="115">
        <v>0.92969999999999997</v>
      </c>
      <c r="Q20" s="116">
        <v>0.73280000000000001</v>
      </c>
      <c r="R20" s="117">
        <v>0.93579999999999997</v>
      </c>
      <c r="S20" s="118">
        <v>1.0354000000000001</v>
      </c>
      <c r="T20" s="119">
        <v>0.91269999999999996</v>
      </c>
      <c r="U20" s="168">
        <v>0.73899999999999999</v>
      </c>
      <c r="V20" s="168">
        <v>0.9194</v>
      </c>
      <c r="W20" s="168">
        <v>0.99660000000000004</v>
      </c>
      <c r="X20" s="120">
        <v>0.89370000000000005</v>
      </c>
      <c r="Y20" s="120">
        <v>0.68659999999999999</v>
      </c>
      <c r="Z20" s="120">
        <v>0.90069999999999995</v>
      </c>
      <c r="AA20" s="120">
        <v>1.0068999999999999</v>
      </c>
      <c r="AB20" s="99">
        <f t="shared" si="3"/>
        <v>0.92969999999999997</v>
      </c>
      <c r="AC20" s="100">
        <f t="shared" si="4"/>
        <v>0.89370000000000005</v>
      </c>
      <c r="AD20" s="100">
        <f t="shared" si="5"/>
        <v>0.91269999999999996</v>
      </c>
      <c r="AE20" s="101">
        <f t="shared" si="6"/>
        <v>0.87735827686350443</v>
      </c>
      <c r="AF20" s="102">
        <f t="shared" si="7"/>
        <v>0.73280000000000001</v>
      </c>
      <c r="AG20" s="103">
        <f t="shared" si="8"/>
        <v>0.68659999999999999</v>
      </c>
      <c r="AH20" s="103">
        <f t="shared" si="9"/>
        <v>0.73899999999999999</v>
      </c>
      <c r="AI20" s="101">
        <f t="shared" si="10"/>
        <v>0.69240911572052399</v>
      </c>
      <c r="AJ20" s="102">
        <f t="shared" si="11"/>
        <v>0.93579999999999997</v>
      </c>
      <c r="AK20" s="103">
        <f t="shared" si="12"/>
        <v>0.90069999999999995</v>
      </c>
      <c r="AL20" s="103">
        <f t="shared" si="13"/>
        <v>0.9194</v>
      </c>
      <c r="AM20" s="101">
        <f t="shared" si="14"/>
        <v>0.88491513143834155</v>
      </c>
      <c r="AN20" s="102">
        <f t="shared" si="15"/>
        <v>1.0354000000000001</v>
      </c>
      <c r="AO20" s="103">
        <f t="shared" si="16"/>
        <v>1.0068999999999999</v>
      </c>
      <c r="AP20" s="103">
        <f t="shared" si="17"/>
        <v>0.99660000000000004</v>
      </c>
      <c r="AQ20" s="101">
        <f t="shared" si="18"/>
        <v>0.96916799304616552</v>
      </c>
      <c r="AR20" s="110" t="s">
        <v>2</v>
      </c>
      <c r="AS20" s="104" t="s">
        <v>1</v>
      </c>
    </row>
    <row r="21" spans="1:46" s="121" customFormat="1" ht="13.9" customHeight="1" x14ac:dyDescent="0.2">
      <c r="A21" s="104">
        <v>16</v>
      </c>
      <c r="B21" s="131" t="s">
        <v>100</v>
      </c>
      <c r="C21" s="132" t="s">
        <v>55</v>
      </c>
      <c r="D21" s="169" t="s">
        <v>56</v>
      </c>
      <c r="E21" s="132">
        <v>10324</v>
      </c>
      <c r="F21" s="170" t="s">
        <v>101</v>
      </c>
      <c r="G21" s="136" t="s">
        <v>102</v>
      </c>
      <c r="H21" s="137" t="s">
        <v>2</v>
      </c>
      <c r="I21" s="138" t="s">
        <v>2</v>
      </c>
      <c r="J21" s="267" t="str">
        <f t="shared" si="0"/>
        <v>18:00</v>
      </c>
      <c r="K21" s="88">
        <v>0.81284722222222217</v>
      </c>
      <c r="L21" s="113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0.98460000000000003</v>
      </c>
      <c r="M21" s="90">
        <f t="shared" si="1"/>
        <v>6.1879374999999945E-2</v>
      </c>
      <c r="N21" s="114">
        <f t="shared" si="2"/>
        <v>0.66666666666666663</v>
      </c>
      <c r="O21" s="171">
        <v>99515260</v>
      </c>
      <c r="P21" s="127">
        <v>1.0106999999999999</v>
      </c>
      <c r="Q21" s="116">
        <v>0.73280000000000001</v>
      </c>
      <c r="R21" s="128">
        <v>1.0177</v>
      </c>
      <c r="S21" s="128">
        <v>1.1429</v>
      </c>
      <c r="T21" s="129">
        <v>0.99439999999999995</v>
      </c>
      <c r="U21" s="129">
        <v>0.7833</v>
      </c>
      <c r="V21" s="129">
        <v>1.0022</v>
      </c>
      <c r="W21" s="129">
        <v>1.1021000000000001</v>
      </c>
      <c r="X21" s="130">
        <v>0.97760000000000002</v>
      </c>
      <c r="Y21" s="130">
        <v>0.73609999999999998</v>
      </c>
      <c r="Z21" s="130">
        <v>0.98460000000000003</v>
      </c>
      <c r="AA21" s="130">
        <v>1.1192</v>
      </c>
      <c r="AB21" s="172">
        <f t="shared" si="3"/>
        <v>1.0106999999999999</v>
      </c>
      <c r="AC21" s="173">
        <f t="shared" si="4"/>
        <v>0.97760000000000002</v>
      </c>
      <c r="AD21" s="173">
        <f t="shared" si="5"/>
        <v>0.99439999999999995</v>
      </c>
      <c r="AE21" s="174">
        <f t="shared" si="6"/>
        <v>0.96183381814583957</v>
      </c>
      <c r="AF21" s="175">
        <f t="shared" si="7"/>
        <v>0.73280000000000001</v>
      </c>
      <c r="AG21" s="176">
        <f t="shared" si="8"/>
        <v>0.73609999999999998</v>
      </c>
      <c r="AH21" s="176">
        <f t="shared" si="9"/>
        <v>0.7833</v>
      </c>
      <c r="AI21" s="174">
        <f t="shared" si="10"/>
        <v>0.78682741539301304</v>
      </c>
      <c r="AJ21" s="175">
        <f t="shared" si="11"/>
        <v>1.0177</v>
      </c>
      <c r="AK21" s="176">
        <f t="shared" si="12"/>
        <v>0.98460000000000003</v>
      </c>
      <c r="AL21" s="176">
        <f t="shared" si="13"/>
        <v>1.0022</v>
      </c>
      <c r="AM21" s="174">
        <f t="shared" si="14"/>
        <v>0.96960412695293308</v>
      </c>
      <c r="AN21" s="175">
        <f t="shared" si="15"/>
        <v>1.1429</v>
      </c>
      <c r="AO21" s="176">
        <f t="shared" si="16"/>
        <v>1.1192</v>
      </c>
      <c r="AP21" s="176">
        <f t="shared" si="17"/>
        <v>1.1021000000000001</v>
      </c>
      <c r="AQ21" s="174">
        <f t="shared" si="18"/>
        <v>1.0792460582728147</v>
      </c>
      <c r="AR21" s="137" t="s">
        <v>2</v>
      </c>
      <c r="AS21" s="137" t="s">
        <v>2</v>
      </c>
    </row>
    <row r="22" spans="1:46" s="121" customFormat="1" ht="13.7" customHeight="1" x14ac:dyDescent="0.2">
      <c r="A22" s="80">
        <v>17</v>
      </c>
      <c r="B22" s="124" t="s">
        <v>103</v>
      </c>
      <c r="C22" s="159" t="s">
        <v>60</v>
      </c>
      <c r="D22" s="160" t="s">
        <v>56</v>
      </c>
      <c r="E22" s="159">
        <v>14069</v>
      </c>
      <c r="F22" s="105" t="s">
        <v>104</v>
      </c>
      <c r="G22" s="109" t="s">
        <v>105</v>
      </c>
      <c r="H22" s="104" t="s">
        <v>1</v>
      </c>
      <c r="I22" s="144" t="s">
        <v>2</v>
      </c>
      <c r="J22" s="267" t="str">
        <f t="shared" si="0"/>
        <v>18:00</v>
      </c>
      <c r="K22" s="88">
        <v>0.82277777777777772</v>
      </c>
      <c r="L22" s="113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0.87495031324260109</v>
      </c>
      <c r="M22" s="90">
        <f t="shared" si="1"/>
        <v>6.3676939463767027E-2</v>
      </c>
      <c r="N22" s="91">
        <f t="shared" si="2"/>
        <v>0.70833333333333337</v>
      </c>
      <c r="O22" s="162">
        <v>90122776</v>
      </c>
      <c r="P22" s="115">
        <v>0.92259999999999998</v>
      </c>
      <c r="Q22" s="116">
        <v>0.69599999999999995</v>
      </c>
      <c r="R22" s="117">
        <v>0.92579999999999996</v>
      </c>
      <c r="S22" s="118">
        <v>1.0727</v>
      </c>
      <c r="T22" s="119">
        <v>0.92420000000000002</v>
      </c>
      <c r="U22" s="119">
        <v>0.70169999999999999</v>
      </c>
      <c r="V22" s="119">
        <v>0.9284</v>
      </c>
      <c r="W22" s="119">
        <v>1.0639000000000001</v>
      </c>
      <c r="X22" s="123">
        <v>0.86919999999999997</v>
      </c>
      <c r="Y22" s="123">
        <v>0.62919999999999998</v>
      </c>
      <c r="Z22" s="123">
        <v>0.87250000000000005</v>
      </c>
      <c r="AA22" s="123">
        <v>1.0392999999999999</v>
      </c>
      <c r="AB22" s="99">
        <f t="shared" si="3"/>
        <v>0.92259999999999998</v>
      </c>
      <c r="AC22" s="100">
        <f t="shared" si="4"/>
        <v>0.86919999999999997</v>
      </c>
      <c r="AD22" s="100">
        <f t="shared" si="5"/>
        <v>0.92420000000000002</v>
      </c>
      <c r="AE22" s="101">
        <f t="shared" si="6"/>
        <v>0.87070739215261228</v>
      </c>
      <c r="AF22" s="102">
        <f t="shared" si="7"/>
        <v>0.69599999999999995</v>
      </c>
      <c r="AG22" s="103">
        <f t="shared" si="8"/>
        <v>0.62919999999999998</v>
      </c>
      <c r="AH22" s="103">
        <f t="shared" si="9"/>
        <v>0.70169999999999999</v>
      </c>
      <c r="AI22" s="101">
        <f t="shared" si="10"/>
        <v>0.63435293103448276</v>
      </c>
      <c r="AJ22" s="102">
        <f t="shared" si="11"/>
        <v>0.92579999999999996</v>
      </c>
      <c r="AK22" s="103">
        <f t="shared" si="12"/>
        <v>0.87250000000000005</v>
      </c>
      <c r="AL22" s="103">
        <f t="shared" si="13"/>
        <v>0.9284</v>
      </c>
      <c r="AM22" s="101">
        <f t="shared" si="14"/>
        <v>0.87495031324260109</v>
      </c>
      <c r="AN22" s="102">
        <f t="shared" si="15"/>
        <v>1.0727</v>
      </c>
      <c r="AO22" s="103">
        <f t="shared" si="16"/>
        <v>1.0392999999999999</v>
      </c>
      <c r="AP22" s="103">
        <f t="shared" si="17"/>
        <v>1.0639000000000001</v>
      </c>
      <c r="AQ22" s="177">
        <f t="shared" si="18"/>
        <v>1.0307740001864454</v>
      </c>
      <c r="AR22" s="104" t="s">
        <v>1</v>
      </c>
      <c r="AS22" s="104" t="s">
        <v>2</v>
      </c>
    </row>
    <row r="23" spans="1:46" s="79" customFormat="1" ht="12.75" customHeight="1" x14ac:dyDescent="0.2">
      <c r="A23" s="104">
        <v>18</v>
      </c>
      <c r="B23" s="178" t="s">
        <v>106</v>
      </c>
      <c r="C23" s="179" t="s">
        <v>60</v>
      </c>
      <c r="D23" s="180" t="s">
        <v>56</v>
      </c>
      <c r="E23" s="181">
        <v>7055</v>
      </c>
      <c r="F23" s="178" t="s">
        <v>107</v>
      </c>
      <c r="G23" s="182" t="s">
        <v>108</v>
      </c>
      <c r="H23" s="183" t="s">
        <v>2</v>
      </c>
      <c r="I23" s="184" t="s">
        <v>1</v>
      </c>
      <c r="J23" s="267" t="str">
        <f t="shared" si="0"/>
        <v>18:00</v>
      </c>
      <c r="K23" s="185">
        <v>0.81436342592592592</v>
      </c>
      <c r="L23" s="186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0.9909</v>
      </c>
      <c r="M23" s="187">
        <f t="shared" si="1"/>
        <v>6.377771874999999E-2</v>
      </c>
      <c r="N23" s="188">
        <f t="shared" si="2"/>
        <v>0.75</v>
      </c>
      <c r="O23" s="189">
        <v>91649715</v>
      </c>
      <c r="P23" s="190">
        <v>0.98429999999999995</v>
      </c>
      <c r="Q23" s="116">
        <v>0.73280000000000001</v>
      </c>
      <c r="R23" s="191">
        <v>0.9909</v>
      </c>
      <c r="S23" s="191">
        <v>1.1093999999999999</v>
      </c>
      <c r="T23" s="192">
        <v>0.97609999999999997</v>
      </c>
      <c r="U23" s="192">
        <v>0.76900000000000002</v>
      </c>
      <c r="V23" s="192">
        <v>0.98280000000000001</v>
      </c>
      <c r="W23" s="192">
        <v>1.0861000000000001</v>
      </c>
      <c r="X23" s="193">
        <v>0.94610000000000005</v>
      </c>
      <c r="Y23" s="193">
        <v>0.71519999999999995</v>
      </c>
      <c r="Z23" s="193">
        <v>0.95240000000000002</v>
      </c>
      <c r="AA23" s="194">
        <v>1.0822000000000001</v>
      </c>
      <c r="AB23" s="172">
        <f t="shared" si="3"/>
        <v>0.98429999999999995</v>
      </c>
      <c r="AC23" s="173">
        <f t="shared" si="4"/>
        <v>0.94610000000000005</v>
      </c>
      <c r="AD23" s="173">
        <f t="shared" si="5"/>
        <v>0.97609999999999997</v>
      </c>
      <c r="AE23" s="174">
        <f t="shared" si="6"/>
        <v>0.93821823631006818</v>
      </c>
      <c r="AF23" s="175">
        <f t="shared" si="7"/>
        <v>0.73280000000000001</v>
      </c>
      <c r="AG23" s="176">
        <f t="shared" si="8"/>
        <v>0.71519999999999995</v>
      </c>
      <c r="AH23" s="176">
        <f t="shared" si="9"/>
        <v>0.76900000000000002</v>
      </c>
      <c r="AI23" s="174">
        <f t="shared" si="10"/>
        <v>0.75053056768558957</v>
      </c>
      <c r="AJ23" s="175">
        <f t="shared" si="11"/>
        <v>0.9909</v>
      </c>
      <c r="AK23" s="176">
        <f t="shared" si="12"/>
        <v>0.95240000000000002</v>
      </c>
      <c r="AL23" s="176">
        <f t="shared" si="13"/>
        <v>0.98280000000000001</v>
      </c>
      <c r="AM23" s="174">
        <f t="shared" si="14"/>
        <v>0.94461471389645779</v>
      </c>
      <c r="AN23" s="175">
        <f t="shared" si="15"/>
        <v>1.1093999999999999</v>
      </c>
      <c r="AO23" s="176">
        <f t="shared" si="16"/>
        <v>1.0822000000000001</v>
      </c>
      <c r="AP23" s="176">
        <f t="shared" si="17"/>
        <v>1.0861000000000001</v>
      </c>
      <c r="AQ23" s="174">
        <f t="shared" si="18"/>
        <v>1.0594712637461692</v>
      </c>
      <c r="AR23" s="183" t="s">
        <v>2</v>
      </c>
      <c r="AS23" s="183" t="s">
        <v>1</v>
      </c>
    </row>
    <row r="24" spans="1:46" s="121" customFormat="1" ht="12.75" customHeight="1" x14ac:dyDescent="0.2">
      <c r="A24" s="80">
        <v>19</v>
      </c>
      <c r="B24" s="195" t="s">
        <v>109</v>
      </c>
      <c r="C24" s="196" t="s">
        <v>55</v>
      </c>
      <c r="D24" s="197" t="s">
        <v>56</v>
      </c>
      <c r="E24" s="198">
        <v>3951</v>
      </c>
      <c r="F24" s="195" t="s">
        <v>110</v>
      </c>
      <c r="G24" s="199" t="s">
        <v>111</v>
      </c>
      <c r="H24" s="200" t="s">
        <v>2</v>
      </c>
      <c r="I24" s="201" t="s">
        <v>1</v>
      </c>
      <c r="J24" s="267" t="str">
        <f t="shared" si="0"/>
        <v>18:00</v>
      </c>
      <c r="K24" s="202">
        <v>0.81739583333333332</v>
      </c>
      <c r="L24" s="186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0.99439999999999995</v>
      </c>
      <c r="M24" s="187">
        <f t="shared" si="1"/>
        <v>6.701841666666665E-2</v>
      </c>
      <c r="N24" s="188">
        <f t="shared" si="2"/>
        <v>0.79166666666666663</v>
      </c>
      <c r="O24" s="189">
        <v>99291464</v>
      </c>
      <c r="P24" s="190">
        <v>0.98699999999999999</v>
      </c>
      <c r="Q24" s="116">
        <v>0.73280000000000001</v>
      </c>
      <c r="R24" s="191">
        <v>0.99439999999999995</v>
      </c>
      <c r="S24" s="191">
        <v>1.109</v>
      </c>
      <c r="T24" s="192">
        <v>0.9698</v>
      </c>
      <c r="U24" s="192">
        <v>0.76380000000000003</v>
      </c>
      <c r="V24" s="192">
        <v>0.97760000000000002</v>
      </c>
      <c r="W24" s="192">
        <v>1.0743</v>
      </c>
      <c r="X24" s="193">
        <v>0.93910000000000005</v>
      </c>
      <c r="Y24" s="193">
        <v>0.70240000000000002</v>
      </c>
      <c r="Z24" s="193">
        <v>0.94650000000000001</v>
      </c>
      <c r="AA24" s="193">
        <v>1.0766</v>
      </c>
      <c r="AB24" s="172">
        <f t="shared" si="3"/>
        <v>0.98699999999999999</v>
      </c>
      <c r="AC24" s="173">
        <f t="shared" si="4"/>
        <v>0.93910000000000005</v>
      </c>
      <c r="AD24" s="173">
        <f t="shared" si="5"/>
        <v>0.9698</v>
      </c>
      <c r="AE24" s="174">
        <f t="shared" si="6"/>
        <v>0.92273473150962526</v>
      </c>
      <c r="AF24" s="175">
        <f t="shared" si="7"/>
        <v>0.73280000000000001</v>
      </c>
      <c r="AG24" s="176">
        <f t="shared" si="8"/>
        <v>0.70240000000000002</v>
      </c>
      <c r="AH24" s="176">
        <f t="shared" si="9"/>
        <v>0.76380000000000003</v>
      </c>
      <c r="AI24" s="174">
        <f t="shared" si="10"/>
        <v>0.73211397379912668</v>
      </c>
      <c r="AJ24" s="175">
        <f t="shared" si="11"/>
        <v>0.99439999999999995</v>
      </c>
      <c r="AK24" s="176">
        <f t="shared" si="12"/>
        <v>0.94650000000000001</v>
      </c>
      <c r="AL24" s="176">
        <f t="shared" si="13"/>
        <v>0.97760000000000002</v>
      </c>
      <c r="AM24" s="174">
        <f t="shared" si="14"/>
        <v>0.93050925181013688</v>
      </c>
      <c r="AN24" s="175">
        <f t="shared" si="15"/>
        <v>1.109</v>
      </c>
      <c r="AO24" s="176">
        <f t="shared" si="16"/>
        <v>1.0766</v>
      </c>
      <c r="AP24" s="176">
        <f t="shared" si="17"/>
        <v>1.0743</v>
      </c>
      <c r="AQ24" s="174">
        <f t="shared" si="18"/>
        <v>1.0429137781785391</v>
      </c>
      <c r="AR24" s="200" t="s">
        <v>2</v>
      </c>
      <c r="AS24" s="200" t="s">
        <v>1</v>
      </c>
    </row>
    <row r="25" spans="1:46" s="121" customFormat="1" ht="12.75" customHeight="1" x14ac:dyDescent="0.2">
      <c r="A25" s="104">
        <v>20</v>
      </c>
      <c r="B25" s="105" t="s">
        <v>112</v>
      </c>
      <c r="C25" s="106" t="s">
        <v>55</v>
      </c>
      <c r="D25" s="107" t="s">
        <v>56</v>
      </c>
      <c r="E25" s="108">
        <v>13724</v>
      </c>
      <c r="F25" s="124" t="s">
        <v>113</v>
      </c>
      <c r="G25" s="203" t="s">
        <v>114</v>
      </c>
      <c r="H25" s="104" t="s">
        <v>1</v>
      </c>
      <c r="I25" s="144" t="s">
        <v>1</v>
      </c>
      <c r="J25" s="267" t="str">
        <f t="shared" si="0"/>
        <v>18:00</v>
      </c>
      <c r="K25" s="88">
        <v>0.81666666666666676</v>
      </c>
      <c r="L25" s="204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1.0059</v>
      </c>
      <c r="M25" s="90">
        <f t="shared" si="1"/>
        <v>6.7060000000000092E-2</v>
      </c>
      <c r="N25" s="91">
        <f t="shared" si="2"/>
        <v>0.83333333333333337</v>
      </c>
      <c r="O25" s="122">
        <v>91374436</v>
      </c>
      <c r="P25" s="127">
        <v>1.0003</v>
      </c>
      <c r="Q25" s="116">
        <v>0.73280000000000001</v>
      </c>
      <c r="R25" s="128">
        <v>1.0044999999999999</v>
      </c>
      <c r="S25" s="128">
        <v>1.1402000000000001</v>
      </c>
      <c r="T25" s="129">
        <v>1.0004999999999999</v>
      </c>
      <c r="U25" s="129">
        <v>0.79149999999999998</v>
      </c>
      <c r="V25" s="192">
        <v>1.0059</v>
      </c>
      <c r="W25" s="129">
        <v>1.1174999999999999</v>
      </c>
      <c r="X25" s="130">
        <v>0.94410000000000005</v>
      </c>
      <c r="Y25" s="130">
        <v>0.70479999999999998</v>
      </c>
      <c r="Z25" s="130">
        <v>0.94840000000000002</v>
      </c>
      <c r="AA25" s="130">
        <v>1.0996999999999999</v>
      </c>
      <c r="AB25" s="99">
        <f t="shared" si="3"/>
        <v>1.0003</v>
      </c>
      <c r="AC25" s="100">
        <f t="shared" si="4"/>
        <v>0.94410000000000005</v>
      </c>
      <c r="AD25" s="100">
        <f t="shared" si="5"/>
        <v>1.0004999999999999</v>
      </c>
      <c r="AE25" s="101">
        <f t="shared" si="6"/>
        <v>0.94428876337098877</v>
      </c>
      <c r="AF25" s="102">
        <f t="shared" si="7"/>
        <v>0.73280000000000001</v>
      </c>
      <c r="AG25" s="103">
        <f t="shared" si="8"/>
        <v>0.70479999999999998</v>
      </c>
      <c r="AH25" s="103">
        <f t="shared" si="9"/>
        <v>0.79149999999999998</v>
      </c>
      <c r="AI25" s="101">
        <f t="shared" si="10"/>
        <v>0.76125709606986891</v>
      </c>
      <c r="AJ25" s="102">
        <f t="shared" si="11"/>
        <v>1.0044999999999999</v>
      </c>
      <c r="AK25" s="103">
        <f t="shared" si="12"/>
        <v>0.94840000000000002</v>
      </c>
      <c r="AL25" s="103">
        <f t="shared" si="13"/>
        <v>1.0059</v>
      </c>
      <c r="AM25" s="101">
        <f t="shared" si="14"/>
        <v>0.94972181184668991</v>
      </c>
      <c r="AN25" s="102">
        <f t="shared" si="15"/>
        <v>1.1402000000000001</v>
      </c>
      <c r="AO25" s="103">
        <f t="shared" si="16"/>
        <v>1.0996999999999999</v>
      </c>
      <c r="AP25" s="103">
        <f t="shared" si="17"/>
        <v>1.1174999999999999</v>
      </c>
      <c r="AQ25" s="101">
        <f t="shared" si="18"/>
        <v>1.0778063059112433</v>
      </c>
      <c r="AR25" s="104" t="s">
        <v>1</v>
      </c>
      <c r="AS25" s="104" t="s">
        <v>1</v>
      </c>
    </row>
    <row r="26" spans="1:46" s="121" customFormat="1" ht="13.7" customHeight="1" x14ac:dyDescent="0.2">
      <c r="A26" s="80">
        <v>21</v>
      </c>
      <c r="B26" s="135" t="s">
        <v>115</v>
      </c>
      <c r="C26" s="153" t="s">
        <v>60</v>
      </c>
      <c r="D26" s="133" t="s">
        <v>56</v>
      </c>
      <c r="E26" s="134">
        <v>15953</v>
      </c>
      <c r="F26" s="131" t="s">
        <v>116</v>
      </c>
      <c r="G26" s="153" t="s">
        <v>117</v>
      </c>
      <c r="H26" s="143" t="s">
        <v>2</v>
      </c>
      <c r="I26" s="154" t="s">
        <v>2</v>
      </c>
      <c r="J26" s="267" t="str">
        <f t="shared" si="0"/>
        <v>18:00</v>
      </c>
      <c r="K26" s="88">
        <v>0.82082175925925915</v>
      </c>
      <c r="L26" s="113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0.96809999999999996</v>
      </c>
      <c r="M26" s="90">
        <f t="shared" si="1"/>
        <v>6.8562545138888778E-2</v>
      </c>
      <c r="N26" s="114">
        <f t="shared" si="2"/>
        <v>0.875</v>
      </c>
      <c r="O26" s="139">
        <v>93087082</v>
      </c>
      <c r="P26" s="127">
        <v>0.9617</v>
      </c>
      <c r="Q26" s="116">
        <v>0.73280000000000001</v>
      </c>
      <c r="R26" s="128">
        <v>0.96809999999999996</v>
      </c>
      <c r="S26" s="128">
        <v>1.1104000000000001</v>
      </c>
      <c r="T26" s="129">
        <v>0.94910000000000005</v>
      </c>
      <c r="U26" s="129">
        <v>0.72250000000000003</v>
      </c>
      <c r="V26" s="129">
        <v>0.9556</v>
      </c>
      <c r="W26" s="129">
        <v>1.0790999999999999</v>
      </c>
      <c r="X26" s="130">
        <v>0.9617</v>
      </c>
      <c r="Y26" s="130">
        <v>0.71730000000000005</v>
      </c>
      <c r="Z26" s="130">
        <v>0.96809999999999996</v>
      </c>
      <c r="AA26" s="130">
        <v>1.1104000000000001</v>
      </c>
      <c r="AB26" s="99">
        <f t="shared" si="3"/>
        <v>0.9617</v>
      </c>
      <c r="AC26" s="100">
        <f t="shared" si="4"/>
        <v>0.9617</v>
      </c>
      <c r="AD26" s="100">
        <f t="shared" si="5"/>
        <v>0.94910000000000005</v>
      </c>
      <c r="AE26" s="101">
        <f t="shared" si="6"/>
        <v>0.94910000000000005</v>
      </c>
      <c r="AF26" s="102">
        <f t="shared" si="7"/>
        <v>0.73280000000000001</v>
      </c>
      <c r="AG26" s="103">
        <f t="shared" si="8"/>
        <v>0.71730000000000005</v>
      </c>
      <c r="AH26" s="103">
        <f t="shared" si="9"/>
        <v>0.72250000000000003</v>
      </c>
      <c r="AI26" s="101">
        <f t="shared" si="10"/>
        <v>0.70721786299126643</v>
      </c>
      <c r="AJ26" s="102">
        <f t="shared" si="11"/>
        <v>0.96809999999999996</v>
      </c>
      <c r="AK26" s="103">
        <f t="shared" si="12"/>
        <v>0.96809999999999996</v>
      </c>
      <c r="AL26" s="103">
        <f t="shared" si="13"/>
        <v>0.9556</v>
      </c>
      <c r="AM26" s="101">
        <f t="shared" si="14"/>
        <v>0.9556</v>
      </c>
      <c r="AN26" s="102">
        <f t="shared" si="15"/>
        <v>1.1104000000000001</v>
      </c>
      <c r="AO26" s="103">
        <f t="shared" si="16"/>
        <v>1.1104000000000001</v>
      </c>
      <c r="AP26" s="103">
        <f t="shared" si="17"/>
        <v>1.0790999999999999</v>
      </c>
      <c r="AQ26" s="101">
        <f t="shared" si="18"/>
        <v>1.0790999999999999</v>
      </c>
      <c r="AR26" s="137" t="s">
        <v>1</v>
      </c>
      <c r="AS26" s="137" t="s">
        <v>2</v>
      </c>
    </row>
    <row r="27" spans="1:46" s="121" customFormat="1" ht="12.75" customHeight="1" x14ac:dyDescent="0.2">
      <c r="A27" s="104">
        <v>22</v>
      </c>
      <c r="B27" s="195" t="s">
        <v>118</v>
      </c>
      <c r="C27" s="196" t="s">
        <v>60</v>
      </c>
      <c r="D27" s="197" t="s">
        <v>56</v>
      </c>
      <c r="E27" s="198">
        <v>9775</v>
      </c>
      <c r="F27" s="195" t="s">
        <v>119</v>
      </c>
      <c r="G27" s="199" t="s">
        <v>120</v>
      </c>
      <c r="H27" s="200" t="s">
        <v>2</v>
      </c>
      <c r="I27" s="201" t="s">
        <v>1</v>
      </c>
      <c r="J27" s="267" t="str">
        <f t="shared" si="0"/>
        <v>18:00</v>
      </c>
      <c r="K27" s="202">
        <v>0.81841435185185185</v>
      </c>
      <c r="L27" s="186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1.0205</v>
      </c>
      <c r="M27" s="187">
        <f t="shared" si="1"/>
        <v>6.9816846064814808E-2</v>
      </c>
      <c r="N27" s="188">
        <f t="shared" si="2"/>
        <v>0.91666666666666663</v>
      </c>
      <c r="O27" s="189">
        <v>90144183</v>
      </c>
      <c r="P27" s="190">
        <v>1.0135000000000001</v>
      </c>
      <c r="Q27" s="116">
        <v>0.73280000000000001</v>
      </c>
      <c r="R27" s="191">
        <v>1.0205</v>
      </c>
      <c r="S27" s="191">
        <v>1.1437999999999999</v>
      </c>
      <c r="T27" s="192">
        <v>0.99609999999999999</v>
      </c>
      <c r="U27" s="192">
        <v>0.78739999999999999</v>
      </c>
      <c r="V27" s="192">
        <v>1.0038</v>
      </c>
      <c r="W27" s="192">
        <v>1.1022000000000001</v>
      </c>
      <c r="X27" s="193">
        <v>0.98080000000000001</v>
      </c>
      <c r="Y27" s="193">
        <v>0.74119999999999997</v>
      </c>
      <c r="Z27" s="193">
        <v>0.9879</v>
      </c>
      <c r="AA27" s="193">
        <v>1.1204000000000001</v>
      </c>
      <c r="AB27" s="172">
        <f t="shared" si="3"/>
        <v>1.0135000000000001</v>
      </c>
      <c r="AC27" s="173">
        <f t="shared" si="4"/>
        <v>0.98080000000000001</v>
      </c>
      <c r="AD27" s="173">
        <f t="shared" si="5"/>
        <v>0.99609999999999999</v>
      </c>
      <c r="AE27" s="174">
        <f t="shared" si="6"/>
        <v>0.96396140108534767</v>
      </c>
      <c r="AF27" s="175">
        <f t="shared" si="7"/>
        <v>0.73280000000000001</v>
      </c>
      <c r="AG27" s="176">
        <f t="shared" si="8"/>
        <v>0.74119999999999997</v>
      </c>
      <c r="AH27" s="176">
        <f t="shared" si="9"/>
        <v>0.78739999999999999</v>
      </c>
      <c r="AI27" s="174">
        <f t="shared" si="10"/>
        <v>0.7964258733624453</v>
      </c>
      <c r="AJ27" s="175">
        <f t="shared" si="11"/>
        <v>1.0205</v>
      </c>
      <c r="AK27" s="176">
        <f t="shared" si="12"/>
        <v>0.9879</v>
      </c>
      <c r="AL27" s="176">
        <f t="shared" si="13"/>
        <v>1.0038</v>
      </c>
      <c r="AM27" s="174">
        <f t="shared" si="14"/>
        <v>0.97173348358647726</v>
      </c>
      <c r="AN27" s="175">
        <f t="shared" si="15"/>
        <v>1.1437999999999999</v>
      </c>
      <c r="AO27" s="176">
        <f t="shared" si="16"/>
        <v>1.1204000000000001</v>
      </c>
      <c r="AP27" s="176">
        <f t="shared" si="17"/>
        <v>1.1022000000000001</v>
      </c>
      <c r="AQ27" s="174">
        <f t="shared" si="18"/>
        <v>1.0796510578772514</v>
      </c>
      <c r="AR27" s="110" t="s">
        <v>2</v>
      </c>
      <c r="AS27" s="110" t="s">
        <v>1</v>
      </c>
    </row>
    <row r="28" spans="1:46" s="121" customFormat="1" ht="12.75" customHeight="1" x14ac:dyDescent="0.2">
      <c r="A28" s="80">
        <v>23</v>
      </c>
      <c r="B28" s="105" t="s">
        <v>121</v>
      </c>
      <c r="C28" s="106" t="s">
        <v>60</v>
      </c>
      <c r="D28" s="107" t="s">
        <v>56</v>
      </c>
      <c r="E28" s="108">
        <v>11620</v>
      </c>
      <c r="F28" s="105" t="s">
        <v>122</v>
      </c>
      <c r="G28" s="146" t="s">
        <v>123</v>
      </c>
      <c r="H28" s="110" t="s">
        <v>2</v>
      </c>
      <c r="I28" s="111" t="s">
        <v>1</v>
      </c>
      <c r="J28" s="268" t="str">
        <f t="shared" si="0"/>
        <v>18:10</v>
      </c>
      <c r="K28" s="88">
        <v>0.8238078703703704</v>
      </c>
      <c r="L28" s="113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1.0962000000000001</v>
      </c>
      <c r="M28" s="90">
        <f t="shared" si="1"/>
        <v>7.3295687499999942E-2</v>
      </c>
      <c r="N28" s="91">
        <f t="shared" si="2"/>
        <v>0.95833333333333337</v>
      </c>
      <c r="O28" s="122">
        <v>97723926</v>
      </c>
      <c r="P28" s="127">
        <v>1.0885</v>
      </c>
      <c r="Q28" s="116">
        <v>0.73280000000000001</v>
      </c>
      <c r="R28" s="128">
        <v>1.0962000000000001</v>
      </c>
      <c r="S28" s="128">
        <v>1.216</v>
      </c>
      <c r="T28" s="129">
        <v>1.0705</v>
      </c>
      <c r="U28" s="129">
        <v>0.8528</v>
      </c>
      <c r="V28" s="129">
        <v>1.0783</v>
      </c>
      <c r="W28" s="129">
        <v>1.1803999999999999</v>
      </c>
      <c r="X28" s="130">
        <v>1.0429999999999999</v>
      </c>
      <c r="Y28" s="130">
        <v>0.79279999999999995</v>
      </c>
      <c r="Z28" s="130">
        <v>1.0507</v>
      </c>
      <c r="AA28" s="130">
        <v>1.1857</v>
      </c>
      <c r="AB28" s="99">
        <f t="shared" si="3"/>
        <v>1.0885</v>
      </c>
      <c r="AC28" s="100">
        <f t="shared" si="4"/>
        <v>1.0429999999999999</v>
      </c>
      <c r="AD28" s="100">
        <f t="shared" si="5"/>
        <v>1.0705</v>
      </c>
      <c r="AE28" s="101">
        <f t="shared" si="6"/>
        <v>1.0257524115755627</v>
      </c>
      <c r="AF28" s="102">
        <f t="shared" si="7"/>
        <v>0.73280000000000001</v>
      </c>
      <c r="AG28" s="103">
        <f t="shared" si="8"/>
        <v>0.79279999999999995</v>
      </c>
      <c r="AH28" s="103">
        <f t="shared" si="9"/>
        <v>0.8528</v>
      </c>
      <c r="AI28" s="101">
        <f t="shared" si="10"/>
        <v>0.92262532751091697</v>
      </c>
      <c r="AJ28" s="102">
        <f t="shared" si="11"/>
        <v>1.0962000000000001</v>
      </c>
      <c r="AK28" s="103">
        <f t="shared" si="12"/>
        <v>1.0507</v>
      </c>
      <c r="AL28" s="103">
        <f t="shared" si="13"/>
        <v>1.0783</v>
      </c>
      <c r="AM28" s="101">
        <f t="shared" si="14"/>
        <v>1.0335429757343551</v>
      </c>
      <c r="AN28" s="102">
        <f t="shared" si="15"/>
        <v>1.216</v>
      </c>
      <c r="AO28" s="103">
        <f t="shared" si="16"/>
        <v>1.1857</v>
      </c>
      <c r="AP28" s="103">
        <f t="shared" si="17"/>
        <v>1.1803999999999999</v>
      </c>
      <c r="AQ28" s="101">
        <f t="shared" si="18"/>
        <v>1.150987072368421</v>
      </c>
      <c r="AR28" s="110" t="s">
        <v>2</v>
      </c>
      <c r="AS28" s="110" t="s">
        <v>1</v>
      </c>
    </row>
    <row r="29" spans="1:46" s="121" customFormat="1" ht="13.9" customHeight="1" x14ac:dyDescent="0.2">
      <c r="A29" s="104">
        <v>24</v>
      </c>
      <c r="B29" s="124" t="s">
        <v>124</v>
      </c>
      <c r="C29" s="159" t="s">
        <v>60</v>
      </c>
      <c r="D29" s="160" t="s">
        <v>56</v>
      </c>
      <c r="E29" s="159">
        <v>3567</v>
      </c>
      <c r="F29" s="161" t="s">
        <v>125</v>
      </c>
      <c r="G29" s="109" t="s">
        <v>126</v>
      </c>
      <c r="H29" s="104" t="s">
        <v>2</v>
      </c>
      <c r="I29" s="144" t="s">
        <v>2</v>
      </c>
      <c r="J29" s="267" t="str">
        <f t="shared" si="0"/>
        <v>18:00</v>
      </c>
      <c r="K29" s="88">
        <v>0.82718749999999996</v>
      </c>
      <c r="L29" s="113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0.99319999999999997</v>
      </c>
      <c r="M29" s="90">
        <f t="shared" si="1"/>
        <v>7.6662624999999956E-2</v>
      </c>
      <c r="N29" s="114">
        <f t="shared" si="2"/>
        <v>1</v>
      </c>
      <c r="O29" s="162">
        <v>22443649</v>
      </c>
      <c r="P29" s="205">
        <v>1.0125999999999999</v>
      </c>
      <c r="Q29" s="117">
        <v>0.73280000000000001</v>
      </c>
      <c r="R29" s="163">
        <v>1.0184</v>
      </c>
      <c r="S29" s="163">
        <v>1.1203000000000001</v>
      </c>
      <c r="T29" s="164">
        <v>0.99180000000000001</v>
      </c>
      <c r="U29" s="164">
        <v>0.80979999999999996</v>
      </c>
      <c r="V29" s="164">
        <v>0.99760000000000004</v>
      </c>
      <c r="W29" s="164">
        <v>1.0832999999999999</v>
      </c>
      <c r="X29" s="165">
        <v>0.98709999999999998</v>
      </c>
      <c r="Y29" s="165">
        <v>0.77659999999999996</v>
      </c>
      <c r="Z29" s="165">
        <v>0.99319999999999997</v>
      </c>
      <c r="AA29" s="165">
        <v>1.1024</v>
      </c>
      <c r="AB29" s="99">
        <f t="shared" si="3"/>
        <v>1.0125999999999999</v>
      </c>
      <c r="AC29" s="100">
        <f t="shared" si="4"/>
        <v>0.98709999999999998</v>
      </c>
      <c r="AD29" s="100">
        <f t="shared" si="5"/>
        <v>0.99180000000000001</v>
      </c>
      <c r="AE29" s="101">
        <f t="shared" si="6"/>
        <v>0.96682380011850677</v>
      </c>
      <c r="AF29" s="102">
        <f t="shared" si="7"/>
        <v>0.73280000000000001</v>
      </c>
      <c r="AG29" s="103">
        <f t="shared" si="8"/>
        <v>0.77659999999999996</v>
      </c>
      <c r="AH29" s="103">
        <f t="shared" si="9"/>
        <v>0.80979999999999996</v>
      </c>
      <c r="AI29" s="101">
        <f t="shared" si="10"/>
        <v>0.85820234716157195</v>
      </c>
      <c r="AJ29" s="102">
        <f t="shared" si="11"/>
        <v>1.0184</v>
      </c>
      <c r="AK29" s="103">
        <f t="shared" si="12"/>
        <v>0.99319999999999997</v>
      </c>
      <c r="AL29" s="103">
        <f t="shared" si="13"/>
        <v>0.99760000000000004</v>
      </c>
      <c r="AM29" s="101">
        <f t="shared" si="14"/>
        <v>0.97291468970934802</v>
      </c>
      <c r="AN29" s="102">
        <f t="shared" si="15"/>
        <v>1.1203000000000001</v>
      </c>
      <c r="AO29" s="103">
        <f t="shared" si="16"/>
        <v>1.1024</v>
      </c>
      <c r="AP29" s="103">
        <f t="shared" si="17"/>
        <v>1.0832999999999999</v>
      </c>
      <c r="AQ29" s="101">
        <f t="shared" si="18"/>
        <v>1.0659911809336784</v>
      </c>
      <c r="AR29" s="104" t="s">
        <v>2</v>
      </c>
      <c r="AS29" s="104" t="s">
        <v>1</v>
      </c>
    </row>
    <row r="30" spans="1:46" s="206" customFormat="1" ht="12.75" customHeight="1" x14ac:dyDescent="0.2">
      <c r="A30" s="10"/>
      <c r="B30" s="17"/>
      <c r="C30" s="10"/>
      <c r="D30" s="9"/>
      <c r="E30" s="10"/>
      <c r="F30" s="17"/>
      <c r="G30" s="17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T30"/>
    </row>
    <row r="31" spans="1:46" s="206" customFormat="1" ht="12.75" customHeight="1" x14ac:dyDescent="0.2">
      <c r="A31" s="10"/>
      <c r="B31" s="17"/>
      <c r="C31" s="10"/>
      <c r="D31" s="9"/>
      <c r="E31" s="10"/>
      <c r="F31" s="17"/>
      <c r="G31" s="17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T31"/>
    </row>
    <row r="32" spans="1:46" s="206" customFormat="1" ht="12.75" customHeight="1" x14ac:dyDescent="0.2">
      <c r="A32" s="10"/>
      <c r="B32" s="17"/>
      <c r="C32" s="10"/>
      <c r="D32" s="9"/>
      <c r="E32" s="10"/>
      <c r="F32" s="17"/>
      <c r="G32" s="17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T32"/>
    </row>
    <row r="33" spans="1:46" s="206" customFormat="1" ht="12.75" customHeight="1" x14ac:dyDescent="0.2">
      <c r="A33" s="10"/>
      <c r="B33" s="17"/>
      <c r="C33" s="10"/>
      <c r="D33" s="9"/>
      <c r="E33" s="10"/>
      <c r="F33" s="17"/>
      <c r="G33" s="17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T33"/>
    </row>
    <row r="34" spans="1:46" s="206" customFormat="1" ht="12.75" customHeight="1" x14ac:dyDescent="0.2">
      <c r="A34" s="10"/>
      <c r="B34" s="17"/>
      <c r="C34" s="10"/>
      <c r="D34" s="9"/>
      <c r="E34" s="10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06" customFormat="1" ht="12.75" customHeight="1" x14ac:dyDescent="0.2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06" customFormat="1" ht="12.75" customHeight="1" x14ac:dyDescent="0.2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06" customFormat="1" ht="12.75" customHeight="1" x14ac:dyDescent="0.2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06" customFormat="1" ht="12.75" customHeight="1" x14ac:dyDescent="0.2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06" customFormat="1" ht="12.75" customHeight="1" x14ac:dyDescent="0.2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06" customFormat="1" ht="12.75" customHeight="1" x14ac:dyDescent="0.2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06" customFormat="1" ht="12.75" customHeight="1" x14ac:dyDescent="0.2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06" customFormat="1" ht="12.75" customHeight="1" x14ac:dyDescent="0.2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06" customFormat="1" ht="12.75" customHeight="1" x14ac:dyDescent="0.2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06" customFormat="1" ht="12.75" customHeight="1" x14ac:dyDescent="0.2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06" customFormat="1" ht="12.75" customHeight="1" x14ac:dyDescent="0.2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06" customFormat="1" ht="12.75" customHeight="1" x14ac:dyDescent="0.2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06" customFormat="1" ht="12.75" customHeight="1" x14ac:dyDescent="0.2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06" customFormat="1" ht="12.75" customHeight="1" x14ac:dyDescent="0.2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06" customFormat="1" ht="12.75" customHeight="1" x14ac:dyDescent="0.2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06" customFormat="1" ht="12.75" customHeight="1" x14ac:dyDescent="0.2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06" customFormat="1" ht="12.75" customHeight="1" x14ac:dyDescent="0.2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06" customFormat="1" ht="12.75" customHeight="1" x14ac:dyDescent="0.2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06" customFormat="1" ht="12.75" customHeight="1" x14ac:dyDescent="0.2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06" customFormat="1" ht="12.75" customHeight="1" x14ac:dyDescent="0.2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06" customFormat="1" ht="12.75" customHeight="1" x14ac:dyDescent="0.2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06" customFormat="1" ht="12.75" customHeight="1" x14ac:dyDescent="0.2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06" customFormat="1" ht="12.75" customHeight="1" x14ac:dyDescent="0.2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06" customFormat="1" ht="12.75" customHeight="1" x14ac:dyDescent="0.2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06" customFormat="1" ht="12.75" customHeight="1" x14ac:dyDescent="0.2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06" customFormat="1" ht="12.75" customHeight="1" x14ac:dyDescent="0.2">
      <c r="A60" s="10"/>
      <c r="B60" s="17"/>
      <c r="C60" s="10"/>
      <c r="D60" s="10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06" customFormat="1" ht="12.75" x14ac:dyDescent="0.2">
      <c r="A61" s="10"/>
      <c r="B61" s="17"/>
      <c r="C61" s="10"/>
      <c r="D61" s="10"/>
      <c r="E61" s="10"/>
      <c r="F61" s="10"/>
      <c r="G61" s="10"/>
      <c r="H61" s="9"/>
      <c r="I61" s="9"/>
      <c r="J61" s="10"/>
      <c r="K61" s="10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06" customFormat="1" ht="12.75" x14ac:dyDescent="0.2">
      <c r="A62" s="10"/>
      <c r="B62" s="17"/>
      <c r="C62" s="10"/>
      <c r="D62" s="10"/>
      <c r="E62" s="10"/>
      <c r="F62" s="10"/>
      <c r="G62" s="10"/>
      <c r="H62" s="9"/>
      <c r="I62" s="9"/>
      <c r="J62" s="10"/>
      <c r="K62" s="10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06" customFormat="1" ht="12.75" x14ac:dyDescent="0.2">
      <c r="A63" s="10"/>
      <c r="B63" s="17"/>
      <c r="C63" s="10"/>
      <c r="D63" s="10"/>
      <c r="E63" s="10"/>
      <c r="F63" s="10"/>
      <c r="G63" s="10"/>
      <c r="H63" s="9"/>
      <c r="I63" s="9"/>
      <c r="J63" s="10"/>
      <c r="K63" s="10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06" customFormat="1" ht="12.75" x14ac:dyDescent="0.2">
      <c r="A64" s="10"/>
      <c r="B64" s="17"/>
      <c r="C64" s="10"/>
      <c r="D64" s="10"/>
      <c r="E64" s="10"/>
      <c r="F64" s="10"/>
      <c r="G64" s="10"/>
      <c r="H64" s="9"/>
      <c r="I64" s="9"/>
      <c r="J64" s="10"/>
      <c r="K64" s="10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06" customFormat="1" ht="12.75" x14ac:dyDescent="0.2">
      <c r="A65" s="10"/>
      <c r="B65" s="17"/>
      <c r="C65" s="10"/>
      <c r="D65" s="10"/>
      <c r="E65" s="10"/>
      <c r="F65" s="10"/>
      <c r="G65" s="10"/>
      <c r="H65" s="9"/>
      <c r="I65" s="9"/>
      <c r="J65" s="10"/>
      <c r="K65" s="10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06" customFormat="1" ht="12.75" x14ac:dyDescent="0.2">
      <c r="A66" s="10"/>
      <c r="B66" s="17"/>
      <c r="C66" s="10"/>
      <c r="D66" s="10"/>
      <c r="E66" s="10"/>
      <c r="F66" s="10"/>
      <c r="G66" s="10"/>
      <c r="H66" s="9"/>
      <c r="I66" s="9"/>
      <c r="J66" s="10"/>
      <c r="K66" s="10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06" customFormat="1" ht="12.75" x14ac:dyDescent="0.2">
      <c r="A67" s="10"/>
      <c r="B67" s="17"/>
      <c r="C67" s="10"/>
      <c r="D67" s="10"/>
      <c r="E67" s="10"/>
      <c r="F67" s="10"/>
      <c r="G67" s="10"/>
      <c r="H67" s="9"/>
      <c r="I67" s="9"/>
      <c r="J67" s="10"/>
      <c r="K67" s="10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06" customFormat="1" ht="12.75" x14ac:dyDescent="0.2">
      <c r="A68" s="10"/>
      <c r="B68" s="17"/>
      <c r="C68" s="10"/>
      <c r="D68" s="10"/>
      <c r="E68" s="10"/>
      <c r="F68" s="10"/>
      <c r="G68" s="10"/>
      <c r="H68" s="9"/>
      <c r="I68" s="9"/>
      <c r="J68" s="10"/>
      <c r="K68" s="10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06" customFormat="1" ht="12.75" x14ac:dyDescent="0.2">
      <c r="A69" s="10"/>
      <c r="B69" s="17"/>
      <c r="C69" s="10"/>
      <c r="D69" s="10"/>
      <c r="E69" s="10"/>
      <c r="F69" s="10"/>
      <c r="G69" s="10"/>
      <c r="H69" s="9"/>
      <c r="I69" s="9"/>
      <c r="J69" s="10"/>
      <c r="K69" s="10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06" customFormat="1" ht="12.75" x14ac:dyDescent="0.2">
      <c r="A70" s="10"/>
      <c r="B70" s="17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06" customFormat="1" ht="12.75" x14ac:dyDescent="0.2">
      <c r="A71" s="10"/>
      <c r="B71" s="17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06" customFormat="1" ht="12.75" x14ac:dyDescent="0.2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06" customFormat="1" ht="12.75" x14ac:dyDescent="0.2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06" customFormat="1" ht="12.75" x14ac:dyDescent="0.2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06" customFormat="1" ht="12.75" x14ac:dyDescent="0.2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06" customFormat="1" ht="12.75" x14ac:dyDescent="0.2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06" customFormat="1" ht="12.75" x14ac:dyDescent="0.2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06" customFormat="1" ht="12.75" x14ac:dyDescent="0.2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06" customFormat="1" ht="12.75" x14ac:dyDescent="0.2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06" customFormat="1" ht="12.75" x14ac:dyDescent="0.2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06" customFormat="1" ht="12.75" x14ac:dyDescent="0.2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06" customFormat="1" ht="12.75" x14ac:dyDescent="0.2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06" customFormat="1" ht="12.75" x14ac:dyDescent="0.2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06" customFormat="1" ht="12.75" x14ac:dyDescent="0.2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06" customFormat="1" ht="12.75" x14ac:dyDescent="0.2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06" customFormat="1" ht="12.75" x14ac:dyDescent="0.2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06" customFormat="1" ht="12.75" x14ac:dyDescent="0.2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06" customFormat="1" ht="12.75" x14ac:dyDescent="0.2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06" customFormat="1" ht="12.75" x14ac:dyDescent="0.2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06" customFormat="1" ht="12.75" x14ac:dyDescent="0.2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06" customFormat="1" ht="12.75" x14ac:dyDescent="0.2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06" customFormat="1" ht="12.75" x14ac:dyDescent="0.2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06" customFormat="1" ht="12.75" x14ac:dyDescent="0.2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06" customFormat="1" ht="12.75" x14ac:dyDescent="0.2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06" customFormat="1" ht="12.75" x14ac:dyDescent="0.2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06" customFormat="1" ht="12.75" x14ac:dyDescent="0.2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06" customFormat="1" ht="12.75" x14ac:dyDescent="0.2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06" customFormat="1" ht="12.75" x14ac:dyDescent="0.2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06" customFormat="1" ht="12.75" x14ac:dyDescent="0.2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06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06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06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06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06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06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06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06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06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06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06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06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06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06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06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06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06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06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06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06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06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06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06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06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06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06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06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06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06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06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06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06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06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06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06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06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06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06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06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06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06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06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06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06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06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06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06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06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06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06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06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06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06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06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06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06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06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06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06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06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06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06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06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06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06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06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06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06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06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06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06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06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06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06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06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06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06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06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06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06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06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06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06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06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06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06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06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06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06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06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06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06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06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06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06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06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06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06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06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06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06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06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06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06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06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06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06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06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06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06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06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06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06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06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06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06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06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06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06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06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06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06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06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06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06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06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06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06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06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06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06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06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06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06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06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06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06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06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06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06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06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06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06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06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06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06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06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06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06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06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06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06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06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06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06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06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06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06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06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06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06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06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06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06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06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06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06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06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06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06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06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06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06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06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06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06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06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06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06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06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06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06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06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06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06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06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06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06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06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06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06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06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06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06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06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06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06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06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06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06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06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06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06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06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06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06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06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06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06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06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06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06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06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06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06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06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06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06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06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06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06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06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06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06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06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06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06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06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06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06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06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06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06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06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06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06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06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06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06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06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06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06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06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06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06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06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06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06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06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06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06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06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06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06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06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06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06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06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06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06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06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06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06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06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06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06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06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06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06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06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06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06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06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06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06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06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06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06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06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06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06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06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06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06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06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06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06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06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06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06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06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06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06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06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06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06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06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06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06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06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06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06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06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06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06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06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06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06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06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06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06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06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06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06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06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06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06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06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06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06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06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06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06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06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06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06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06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06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06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06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06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06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06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06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06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06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06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06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06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06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06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06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06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06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06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06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06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06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06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06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06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06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06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06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06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06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06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06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06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06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06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06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06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06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06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06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06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06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06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06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06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06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06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06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06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06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06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06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06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06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06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06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06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06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06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06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06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06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06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06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06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06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06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06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06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06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06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06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06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06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06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06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06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06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06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06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06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06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06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06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06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06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06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06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06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06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06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06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06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06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06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06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06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06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06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06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06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06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06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06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06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06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06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06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06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06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06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06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06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06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06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06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06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06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06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06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06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06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06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06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06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06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06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06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06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06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06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06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06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06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06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06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06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06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06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06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06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06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06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06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06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06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06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06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06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06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06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06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06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06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06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06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06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06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06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06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06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06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06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06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06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06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06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06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06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06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06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06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06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06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06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06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06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06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06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06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06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06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06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06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06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06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06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06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06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06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06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06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06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06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06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06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06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06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06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06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06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06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06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06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06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06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06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06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06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06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06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06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06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06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06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06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06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06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06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06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06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06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06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06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06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06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06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06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06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06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06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06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06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06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06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06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06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06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06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06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06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06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06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06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06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06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06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06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06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06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06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06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06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06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06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06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06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06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06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06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06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06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06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06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06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06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06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06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06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06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06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06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06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06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06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06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06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06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06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06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06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06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06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06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06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06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06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06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06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06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06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06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06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06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06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06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06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06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06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06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06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06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06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06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06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06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06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06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06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06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06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06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06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06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06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06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06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06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06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06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06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06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06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06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06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06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06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06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06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06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06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06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06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06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06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06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06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06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06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06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06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06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06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06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06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06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06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06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06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06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06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06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06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06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06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06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06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06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06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06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06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06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06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06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06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06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06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06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06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06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06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06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06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06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06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06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06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06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06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06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06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06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06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06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06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06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06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06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06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06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06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06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06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06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06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06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06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06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06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06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06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06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06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06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06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06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06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06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06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06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06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06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06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06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06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06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06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06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06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06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06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06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06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06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06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06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06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06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06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06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06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06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06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06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06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06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06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06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06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06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06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06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06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06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06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06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06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06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06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06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06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06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06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06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06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06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06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06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06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06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06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06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06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06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06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06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06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06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06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06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06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06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06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06" customFormat="1" ht="12.75" x14ac:dyDescent="0.2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06" customFormat="1" ht="12.75" x14ac:dyDescent="0.2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06" customFormat="1" ht="12.75" x14ac:dyDescent="0.2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06" customFormat="1" ht="12.75" x14ac:dyDescent="0.2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06" customFormat="1" ht="12.75" x14ac:dyDescent="0.2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06" customFormat="1" ht="12.75" x14ac:dyDescent="0.2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06" customFormat="1" ht="12.75" x14ac:dyDescent="0.2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06" customFormat="1" ht="12.75" x14ac:dyDescent="0.2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06" customFormat="1" ht="12.75" x14ac:dyDescent="0.2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06" customFormat="1" ht="12.75" x14ac:dyDescent="0.2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06" customFormat="1" ht="12.75" x14ac:dyDescent="0.2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06" customFormat="1" ht="12.75" x14ac:dyDescent="0.2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06" customFormat="1" ht="12.75" x14ac:dyDescent="0.2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06" customFormat="1" ht="12.75" x14ac:dyDescent="0.2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06" customFormat="1" ht="12.75" x14ac:dyDescent="0.2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06" customFormat="1" ht="12.75" x14ac:dyDescent="0.2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06" customFormat="1" ht="12.75" x14ac:dyDescent="0.2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06" customFormat="1" ht="12.75" x14ac:dyDescent="0.2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06" customFormat="1" ht="12.75" x14ac:dyDescent="0.2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06" customFormat="1" ht="12.75" x14ac:dyDescent="0.2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06" customFormat="1" ht="12.75" x14ac:dyDescent="0.2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06" customFormat="1" ht="12.75" x14ac:dyDescent="0.2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06" customFormat="1" ht="12.75" x14ac:dyDescent="0.2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06" customFormat="1" ht="12.75" x14ac:dyDescent="0.2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06" customFormat="1" ht="12.75" x14ac:dyDescent="0.2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06" customFormat="1" ht="12.75" x14ac:dyDescent="0.2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06" customFormat="1" ht="12.75" x14ac:dyDescent="0.2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06" customFormat="1" ht="12.75" x14ac:dyDescent="0.2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06" customFormat="1" ht="12.75" x14ac:dyDescent="0.2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06" customFormat="1" ht="12.75" x14ac:dyDescent="0.2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06" customFormat="1" ht="12.75" x14ac:dyDescent="0.2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06" customFormat="1" ht="12.75" x14ac:dyDescent="0.2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06" customFormat="1" ht="12.75" x14ac:dyDescent="0.2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06" customFormat="1" ht="15" customHeight="1" x14ac:dyDescent="0.2">
      <c r="A932" s="10"/>
      <c r="B932" s="10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06" customFormat="1" ht="15" customHeight="1" x14ac:dyDescent="0.2">
      <c r="A933" s="10"/>
      <c r="B933" s="10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</sheetData>
  <autoFilter ref="A5:AS22" xr:uid="{63CC3BBF-B5BE-41AA-970B-20BF7157863F}">
    <sortState xmlns:xlrd2="http://schemas.microsoft.com/office/spreadsheetml/2017/richdata2" ref="A6:AS29">
      <sortCondition ref="M5:M22"/>
    </sortState>
  </autoFilter>
  <mergeCells count="4">
    <mergeCell ref="AF3:AI3"/>
    <mergeCell ref="AJ3:AM3"/>
    <mergeCell ref="AN3:AQ3"/>
    <mergeCell ref="D4:E4"/>
  </mergeCells>
  <conditionalFormatting sqref="H22:I22 H6:I9">
    <cfRule type="expression" dxfId="8" priority="9">
      <formula>H6&lt;&gt;AR6</formula>
    </cfRule>
  </conditionalFormatting>
  <conditionalFormatting sqref="H11:I16">
    <cfRule type="expression" dxfId="7" priority="8">
      <formula>H11&lt;&gt;AR11</formula>
    </cfRule>
  </conditionalFormatting>
  <conditionalFormatting sqref="H18:I20">
    <cfRule type="expression" dxfId="6" priority="7">
      <formula>H18&lt;&gt;AR18</formula>
    </cfRule>
  </conditionalFormatting>
  <conditionalFormatting sqref="H23:I23">
    <cfRule type="expression" dxfId="5" priority="6">
      <formula>H23&lt;&gt;AR23</formula>
    </cfRule>
  </conditionalFormatting>
  <conditionalFormatting sqref="H24:I24">
    <cfRule type="expression" dxfId="4" priority="5">
      <formula>H24&lt;&gt;AR24</formula>
    </cfRule>
  </conditionalFormatting>
  <conditionalFormatting sqref="H25:I25">
    <cfRule type="expression" dxfId="3" priority="4">
      <formula>H25&lt;&gt;AR25</formula>
    </cfRule>
  </conditionalFormatting>
  <conditionalFormatting sqref="H27:I27">
    <cfRule type="expression" dxfId="2" priority="3">
      <formula>H27&lt;&gt;AR27</formula>
    </cfRule>
  </conditionalFormatting>
  <conditionalFormatting sqref="H28:I28">
    <cfRule type="expression" dxfId="1" priority="2">
      <formula>H28&lt;&gt;AR28</formula>
    </cfRule>
  </conditionalFormatting>
  <conditionalFormatting sqref="H29:I29">
    <cfRule type="expression" dxfId="0" priority="1">
      <formula>H29&lt;&gt;AR29</formula>
    </cfRule>
  </conditionalFormatting>
  <dataValidations count="2">
    <dataValidation type="list" allowBlank="1" showInputMessage="1" prompt="Click and enter a value from range '2016'!AC2:AE2" sqref="E3" xr:uid="{F2EA00E8-CD65-45A6-B0EC-9B56AD97722D}">
      <formula1>$AF$2:$AH$2</formula1>
    </dataValidation>
    <dataValidation type="list" allowBlank="1" sqref="H18:I20 AR6:AS9 H6:I9 H27:I29 AR27:AS29 H22:I25 AR18:AS20 AR22:AS25 H11:I16 AR11:AS16" xr:uid="{E726B561-23C5-4247-A812-FBCEC5B1C731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9A47-A5E6-44AF-A164-6B0AD5DA2D3A}">
  <dimension ref="A1:AY859"/>
  <sheetViews>
    <sheetView topLeftCell="A5" zoomScaleNormal="100" workbookViewId="0">
      <selection activeCell="A4" sqref="A4:L39"/>
    </sheetView>
  </sheetViews>
  <sheetFormatPr baseColWidth="10" defaultColWidth="15.28515625" defaultRowHeight="15" customHeight="1" outlineLevelCol="1" x14ac:dyDescent="0.25"/>
  <cols>
    <col min="1" max="1" width="5" style="215" customWidth="1"/>
    <col min="2" max="2" width="20.7109375" style="215" customWidth="1"/>
    <col min="3" max="5" width="11.28515625" style="215" customWidth="1"/>
    <col min="6" max="6" width="19.28515625" style="215" customWidth="1"/>
    <col min="7" max="7" width="17.85546875" style="215" bestFit="1" customWidth="1"/>
    <col min="8" max="8" width="11" style="215" customWidth="1"/>
    <col min="9" max="10" width="5.85546875" style="215" customWidth="1" outlineLevel="1"/>
    <col min="11" max="25" width="5.5703125" style="215" customWidth="1" outlineLevel="1"/>
    <col min="26" max="26" width="7" style="215" customWidth="1" outlineLevel="1"/>
    <col min="27" max="27" width="3.42578125" style="215" customWidth="1"/>
    <col min="28" max="29" width="5.5703125" style="215" customWidth="1"/>
    <col min="30" max="30" width="6.42578125" style="215" bestFit="1" customWidth="1"/>
    <col min="31" max="35" width="5.5703125" style="215" customWidth="1"/>
    <col min="36" max="36" width="8.28515625" style="215" customWidth="1"/>
    <col min="37" max="16384" width="15.28515625" style="215"/>
  </cols>
  <sheetData>
    <row r="1" spans="1:36" ht="18.75" customHeight="1" x14ac:dyDescent="0.3">
      <c r="A1" s="207" t="s">
        <v>127</v>
      </c>
      <c r="B1" s="208"/>
      <c r="C1" s="208"/>
      <c r="D1" s="208"/>
      <c r="E1" s="208"/>
      <c r="F1" s="208"/>
      <c r="G1" s="208"/>
      <c r="H1" s="208"/>
      <c r="I1" s="208"/>
      <c r="J1" s="209"/>
      <c r="K1" s="210"/>
      <c r="L1" s="210"/>
      <c r="M1" s="210"/>
      <c r="N1" s="210"/>
      <c r="O1" s="210"/>
      <c r="P1" s="210"/>
      <c r="Q1" s="210"/>
      <c r="R1" s="210"/>
      <c r="S1" s="210"/>
      <c r="T1" s="211"/>
      <c r="U1" s="208"/>
      <c r="V1" s="212"/>
      <c r="W1" s="212"/>
      <c r="X1" s="212"/>
      <c r="Y1" s="212"/>
      <c r="Z1" s="213"/>
      <c r="AA1" s="214"/>
      <c r="AB1" s="214"/>
      <c r="AC1" s="214"/>
      <c r="AD1" s="214"/>
    </row>
    <row r="2" spans="1:36" ht="12.75" customHeight="1" x14ac:dyDescent="0.25">
      <c r="A2" s="216" t="s">
        <v>128</v>
      </c>
      <c r="B2" s="217"/>
      <c r="C2" s="218"/>
      <c r="D2" s="218"/>
      <c r="E2" s="218"/>
      <c r="F2" s="217"/>
      <c r="G2" s="218"/>
      <c r="H2" s="217"/>
      <c r="I2" s="218"/>
      <c r="J2" s="219"/>
      <c r="K2" s="220"/>
      <c r="L2" s="220"/>
      <c r="N2" s="220"/>
      <c r="O2" s="220"/>
      <c r="P2" s="220"/>
      <c r="Q2" s="221" t="s">
        <v>129</v>
      </c>
      <c r="R2" s="220"/>
      <c r="S2" s="220"/>
      <c r="T2" s="222"/>
      <c r="U2" s="218"/>
      <c r="V2" s="223"/>
      <c r="W2" s="223"/>
      <c r="X2" s="223"/>
      <c r="Y2" s="223"/>
      <c r="Z2" s="213"/>
      <c r="AA2" s="224"/>
      <c r="AB2" s="224"/>
      <c r="AC2" s="224"/>
      <c r="AD2" s="224"/>
      <c r="AE2" s="225" t="s">
        <v>130</v>
      </c>
    </row>
    <row r="3" spans="1:36" ht="13.5" customHeight="1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7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3"/>
      <c r="W3" s="223"/>
      <c r="X3" s="223"/>
      <c r="Y3" s="223"/>
      <c r="Z3" s="213"/>
      <c r="AA3" s="224"/>
      <c r="AB3" s="224"/>
      <c r="AC3" s="224"/>
      <c r="AD3" s="224"/>
    </row>
    <row r="4" spans="1:36" ht="13.5" customHeight="1" x14ac:dyDescent="0.25">
      <c r="A4" s="228" t="s">
        <v>131</v>
      </c>
      <c r="B4" s="228" t="s">
        <v>23</v>
      </c>
      <c r="C4" s="228" t="s">
        <v>24</v>
      </c>
      <c r="D4" s="273" t="s">
        <v>25</v>
      </c>
      <c r="E4" s="274"/>
      <c r="F4" s="228" t="s">
        <v>26</v>
      </c>
      <c r="G4" s="228" t="s">
        <v>27</v>
      </c>
      <c r="H4" s="228" t="s">
        <v>132</v>
      </c>
      <c r="I4" s="229" t="s">
        <v>133</v>
      </c>
      <c r="J4" s="229" t="s">
        <v>134</v>
      </c>
      <c r="K4" s="229" t="s">
        <v>135</v>
      </c>
      <c r="L4" s="229" t="s">
        <v>136</v>
      </c>
      <c r="M4" s="230" t="s">
        <v>137</v>
      </c>
      <c r="N4" s="229" t="s">
        <v>138</v>
      </c>
      <c r="O4" s="229" t="s">
        <v>139</v>
      </c>
      <c r="P4" s="229" t="s">
        <v>140</v>
      </c>
      <c r="Q4" s="231"/>
      <c r="R4" s="229" t="s">
        <v>141</v>
      </c>
      <c r="S4" s="229" t="s">
        <v>142</v>
      </c>
      <c r="T4" s="229" t="s">
        <v>143</v>
      </c>
      <c r="U4" s="232" t="s">
        <v>144</v>
      </c>
      <c r="V4" s="233" t="s">
        <v>145</v>
      </c>
      <c r="W4" s="229" t="s">
        <v>146</v>
      </c>
      <c r="X4" s="233" t="s">
        <v>147</v>
      </c>
      <c r="Y4" s="233" t="s">
        <v>148</v>
      </c>
      <c r="Z4" s="233" t="s">
        <v>149</v>
      </c>
      <c r="AA4" s="224"/>
      <c r="AB4" s="234">
        <v>1</v>
      </c>
      <c r="AC4" s="234">
        <v>2</v>
      </c>
      <c r="AD4" s="234">
        <v>3</v>
      </c>
      <c r="AE4" s="234">
        <v>4</v>
      </c>
      <c r="AF4" s="234">
        <v>5</v>
      </c>
      <c r="AG4" s="234">
        <v>6</v>
      </c>
      <c r="AH4" s="234">
        <v>7</v>
      </c>
      <c r="AI4" s="234">
        <v>8</v>
      </c>
      <c r="AJ4" s="235" t="s">
        <v>149</v>
      </c>
    </row>
    <row r="5" spans="1:36" ht="13.5" customHeight="1" x14ac:dyDescent="0.25">
      <c r="A5" s="228"/>
      <c r="B5" s="236"/>
      <c r="C5" s="236"/>
      <c r="D5" s="236"/>
      <c r="E5" s="236"/>
      <c r="F5" s="236"/>
      <c r="G5" s="236"/>
      <c r="H5" s="236"/>
      <c r="I5" s="229"/>
      <c r="J5" s="229"/>
      <c r="K5" s="229"/>
      <c r="L5" s="237"/>
      <c r="M5" s="233"/>
      <c r="N5" s="229"/>
      <c r="O5" s="229"/>
      <c r="P5" s="229"/>
      <c r="Q5" s="231"/>
      <c r="R5" s="229"/>
      <c r="S5" s="229"/>
      <c r="T5" s="229"/>
      <c r="U5" s="232"/>
      <c r="V5" s="233"/>
      <c r="W5" s="229"/>
      <c r="X5" s="233"/>
      <c r="Y5" s="233"/>
      <c r="Z5" s="233"/>
      <c r="AA5" s="224"/>
      <c r="AB5" s="238"/>
      <c r="AC5" s="238"/>
      <c r="AD5" s="238"/>
      <c r="AE5" s="238"/>
      <c r="AF5" s="238"/>
      <c r="AG5" s="238"/>
      <c r="AH5" s="238"/>
      <c r="AI5" s="238"/>
      <c r="AJ5" s="239"/>
    </row>
    <row r="6" spans="1:36" s="223" customFormat="1" ht="13.35" customHeight="1" x14ac:dyDescent="0.2">
      <c r="A6" s="238">
        <v>1</v>
      </c>
      <c r="B6" s="135" t="s">
        <v>59</v>
      </c>
      <c r="C6" s="153" t="s">
        <v>60</v>
      </c>
      <c r="D6" s="133" t="s">
        <v>56</v>
      </c>
      <c r="E6" s="134">
        <v>70</v>
      </c>
      <c r="F6" s="135" t="s">
        <v>61</v>
      </c>
      <c r="G6" s="136" t="s">
        <v>62</v>
      </c>
      <c r="H6" s="240" t="s">
        <v>150</v>
      </c>
      <c r="I6" s="241">
        <f>VLOOKUP($B6,'[1]0905'!$B$6:$N$28, 13, FALSE)</f>
        <v>9.5238095238095233E-2</v>
      </c>
      <c r="J6" s="241">
        <f>VLOOKUP($B6,'[1]1505'!$B$6:$N$50, 13, FALSE)</f>
        <v>0.15</v>
      </c>
      <c r="K6" s="241">
        <f>VLOOKUP($B6,'[1]2305'!$B$6:$N$50, 13, FALSE)</f>
        <v>0.27586206896551724</v>
      </c>
      <c r="L6" s="241">
        <f>VLOOKUP($B6,'[1]3005'!$B$6:$N$50, 13, FALSE)</f>
        <v>8.3333333333333329E-2</v>
      </c>
      <c r="M6" s="241">
        <v>1.5</v>
      </c>
      <c r="N6" s="241">
        <v>1.5</v>
      </c>
      <c r="O6" s="241">
        <v>1.5</v>
      </c>
      <c r="P6" s="241">
        <v>1.5</v>
      </c>
      <c r="Q6" s="242"/>
      <c r="R6" s="241">
        <v>1.5</v>
      </c>
      <c r="S6" s="241">
        <v>1.5</v>
      </c>
      <c r="T6" s="241">
        <v>1.5</v>
      </c>
      <c r="U6" s="241">
        <v>1.5</v>
      </c>
      <c r="V6" s="241">
        <v>1.5</v>
      </c>
      <c r="W6" s="241">
        <v>1.5</v>
      </c>
      <c r="X6" s="241">
        <v>1.5</v>
      </c>
      <c r="Y6" s="241">
        <v>1.5</v>
      </c>
      <c r="Z6" s="243">
        <f t="shared" ref="Z6:Z39" si="0">SUM(I6:Y6)</f>
        <v>18.604433497536945</v>
      </c>
      <c r="AB6" s="243">
        <f t="shared" ref="AB6:AB39" si="1">SMALL(I6:Y6,1)</f>
        <v>8.3333333333333329E-2</v>
      </c>
      <c r="AC6" s="243">
        <f t="shared" ref="AC6:AC39" si="2">SMALL(I6:Y6,2)</f>
        <v>9.5238095238095233E-2</v>
      </c>
      <c r="AD6" s="243">
        <f t="shared" ref="AD6:AD39" si="3">SMALL(I6:Y6,3)</f>
        <v>0.15</v>
      </c>
      <c r="AE6" s="243">
        <f t="shared" ref="AE6:AE39" si="4">SMALL(I6:Y6,4)</f>
        <v>0.27586206896551724</v>
      </c>
      <c r="AF6" s="243">
        <f t="shared" ref="AF6:AF39" si="5">SMALL(I6:Y6,5)</f>
        <v>1.5</v>
      </c>
      <c r="AG6" s="243">
        <f t="shared" ref="AG6:AG39" si="6">SMALL(I6:Y6,6)</f>
        <v>1.5</v>
      </c>
      <c r="AH6" s="243">
        <f t="shared" ref="AH6:AH39" si="7">SMALL(I6:Y6,7)</f>
        <v>1.5</v>
      </c>
      <c r="AI6" s="244">
        <f t="shared" ref="AI6:AI39" si="8">SMALL(I6:Y6,8)</f>
        <v>1.5</v>
      </c>
      <c r="AJ6" s="245">
        <f t="shared" ref="AJ6:AJ39" si="9">SUM(AB6:AI6)</f>
        <v>6.6044334975369452</v>
      </c>
    </row>
    <row r="7" spans="1:36" s="223" customFormat="1" ht="13.35" customHeight="1" x14ac:dyDescent="0.2">
      <c r="A7" s="238">
        <v>2</v>
      </c>
      <c r="B7" s="105" t="s">
        <v>77</v>
      </c>
      <c r="C7" s="106" t="s">
        <v>55</v>
      </c>
      <c r="D7" s="107" t="s">
        <v>56</v>
      </c>
      <c r="E7" s="108">
        <v>11733</v>
      </c>
      <c r="F7" s="105" t="s">
        <v>78</v>
      </c>
      <c r="G7" s="109" t="s">
        <v>79</v>
      </c>
      <c r="H7" s="240" t="s">
        <v>151</v>
      </c>
      <c r="I7" s="241">
        <f>VLOOKUP($B7,'[1]0905'!$B$6:$N$28, 13, FALSE)</f>
        <v>0.2857142857142857</v>
      </c>
      <c r="J7" s="241">
        <f>VLOOKUP($B7,'[1]1505'!$B$6:$N$50, 13, FALSE)</f>
        <v>0.05</v>
      </c>
      <c r="K7" s="241">
        <f>VLOOKUP($B7,'[1]2305'!$B$6:$N$50, 13, FALSE)</f>
        <v>0.31034482758620691</v>
      </c>
      <c r="L7" s="241">
        <f>VLOOKUP($B7,'[1]3005'!$B$6:$N$50, 13, FALSE)</f>
        <v>0.33333333333333331</v>
      </c>
      <c r="M7" s="241">
        <v>1.5</v>
      </c>
      <c r="N7" s="241">
        <v>1.5</v>
      </c>
      <c r="O7" s="241">
        <v>1.5</v>
      </c>
      <c r="P7" s="241">
        <v>1.5</v>
      </c>
      <c r="Q7" s="242"/>
      <c r="R7" s="241">
        <v>1.5</v>
      </c>
      <c r="S7" s="241">
        <v>1.5</v>
      </c>
      <c r="T7" s="241">
        <v>1.5</v>
      </c>
      <c r="U7" s="241">
        <v>1.5</v>
      </c>
      <c r="V7" s="241">
        <v>1.5</v>
      </c>
      <c r="W7" s="241">
        <v>1.5</v>
      </c>
      <c r="X7" s="241">
        <v>1.5</v>
      </c>
      <c r="Y7" s="241">
        <v>1.5</v>
      </c>
      <c r="Z7" s="243">
        <f t="shared" si="0"/>
        <v>18.979392446633824</v>
      </c>
      <c r="AB7" s="243">
        <f t="shared" si="1"/>
        <v>0.05</v>
      </c>
      <c r="AC7" s="243">
        <f t="shared" si="2"/>
        <v>0.2857142857142857</v>
      </c>
      <c r="AD7" s="243">
        <f t="shared" si="3"/>
        <v>0.31034482758620691</v>
      </c>
      <c r="AE7" s="243">
        <f t="shared" si="4"/>
        <v>0.33333333333333331</v>
      </c>
      <c r="AF7" s="243">
        <f t="shared" si="5"/>
        <v>1.5</v>
      </c>
      <c r="AG7" s="243">
        <f t="shared" si="6"/>
        <v>1.5</v>
      </c>
      <c r="AH7" s="243">
        <f t="shared" si="7"/>
        <v>1.5</v>
      </c>
      <c r="AI7" s="244">
        <f t="shared" si="8"/>
        <v>1.5</v>
      </c>
      <c r="AJ7" s="245">
        <f t="shared" si="9"/>
        <v>6.9793924466338257</v>
      </c>
    </row>
    <row r="8" spans="1:36" s="223" customFormat="1" ht="12.75" x14ac:dyDescent="0.2">
      <c r="A8" s="238">
        <v>3</v>
      </c>
      <c r="B8" s="105" t="s">
        <v>74</v>
      </c>
      <c r="C8" s="106" t="s">
        <v>60</v>
      </c>
      <c r="D8" s="107" t="s">
        <v>56</v>
      </c>
      <c r="E8" s="108">
        <v>896</v>
      </c>
      <c r="F8" s="105" t="s">
        <v>75</v>
      </c>
      <c r="G8" s="146" t="s">
        <v>76</v>
      </c>
      <c r="H8" s="240" t="s">
        <v>150</v>
      </c>
      <c r="I8" s="241">
        <f>VLOOKUP($B8,'[1]0905'!$B$6:$N$28, 13, FALSE)</f>
        <v>0.14285714285714285</v>
      </c>
      <c r="J8" s="241">
        <f>VLOOKUP($B8,'[1]1505'!$B$6:$N$50, 13, FALSE)</f>
        <v>0.65</v>
      </c>
      <c r="K8" s="241">
        <f>VLOOKUP($B8,'[1]2305'!$B$6:$N$50, 13, FALSE)</f>
        <v>0.13793103448275862</v>
      </c>
      <c r="L8" s="241">
        <f>VLOOKUP($B8,'[1]3005'!$B$6:$N$50, 13, FALSE)</f>
        <v>0.29166666666666669</v>
      </c>
      <c r="M8" s="241">
        <v>1.5</v>
      </c>
      <c r="N8" s="241">
        <v>1.5</v>
      </c>
      <c r="O8" s="241">
        <v>1.5</v>
      </c>
      <c r="P8" s="241">
        <v>1.5</v>
      </c>
      <c r="Q8" s="242"/>
      <c r="R8" s="241">
        <v>1.5</v>
      </c>
      <c r="S8" s="241">
        <v>1.5</v>
      </c>
      <c r="T8" s="241">
        <v>1.5</v>
      </c>
      <c r="U8" s="241">
        <v>1.5</v>
      </c>
      <c r="V8" s="241">
        <v>1.5</v>
      </c>
      <c r="W8" s="241">
        <v>1.5</v>
      </c>
      <c r="X8" s="241">
        <v>1.5</v>
      </c>
      <c r="Y8" s="241">
        <v>1.5</v>
      </c>
      <c r="Z8" s="243">
        <f t="shared" si="0"/>
        <v>19.22245484400657</v>
      </c>
      <c r="AB8" s="243">
        <f t="shared" si="1"/>
        <v>0.13793103448275862</v>
      </c>
      <c r="AC8" s="243">
        <f t="shared" si="2"/>
        <v>0.14285714285714285</v>
      </c>
      <c r="AD8" s="243">
        <f t="shared" si="3"/>
        <v>0.29166666666666669</v>
      </c>
      <c r="AE8" s="243">
        <f t="shared" si="4"/>
        <v>0.65</v>
      </c>
      <c r="AF8" s="243">
        <f t="shared" si="5"/>
        <v>1.5</v>
      </c>
      <c r="AG8" s="243">
        <f t="shared" si="6"/>
        <v>1.5</v>
      </c>
      <c r="AH8" s="243">
        <f t="shared" si="7"/>
        <v>1.5</v>
      </c>
      <c r="AI8" s="244">
        <f t="shared" si="8"/>
        <v>1.5</v>
      </c>
      <c r="AJ8" s="245">
        <f t="shared" si="9"/>
        <v>7.2224548440065686</v>
      </c>
    </row>
    <row r="9" spans="1:36" s="223" customFormat="1" ht="12.75" x14ac:dyDescent="0.2">
      <c r="A9" s="238">
        <v>4</v>
      </c>
      <c r="B9" s="135" t="s">
        <v>98</v>
      </c>
      <c r="C9" s="153" t="s">
        <v>55</v>
      </c>
      <c r="D9" s="133" t="s">
        <v>56</v>
      </c>
      <c r="E9" s="134">
        <v>22</v>
      </c>
      <c r="F9" s="135" t="s">
        <v>75</v>
      </c>
      <c r="G9" s="136" t="s">
        <v>99</v>
      </c>
      <c r="H9" s="240" t="s">
        <v>150</v>
      </c>
      <c r="I9" s="241">
        <f>VLOOKUP($B9,'[1]0905'!$B$6:$N$28, 13, FALSE)</f>
        <v>0.19047619047619047</v>
      </c>
      <c r="J9" s="241">
        <f>VLOOKUP($B9,'[1]1505'!$B$6:$N$50, 13, FALSE)</f>
        <v>0.35</v>
      </c>
      <c r="K9" s="241">
        <f>VLOOKUP($B9,'[1]2305'!$B$6:$N$50, 13, FALSE)</f>
        <v>0.34482758620689657</v>
      </c>
      <c r="L9" s="241">
        <f>VLOOKUP($B9,'[1]3005'!$B$6:$N$50, 13, FALSE)</f>
        <v>0.625</v>
      </c>
      <c r="M9" s="241">
        <v>1.5</v>
      </c>
      <c r="N9" s="241">
        <v>1.5</v>
      </c>
      <c r="O9" s="241">
        <v>1.5</v>
      </c>
      <c r="P9" s="241">
        <v>1.5</v>
      </c>
      <c r="Q9" s="242"/>
      <c r="R9" s="241">
        <v>1.5</v>
      </c>
      <c r="S9" s="241">
        <v>1.5</v>
      </c>
      <c r="T9" s="241">
        <v>1.5</v>
      </c>
      <c r="U9" s="241">
        <v>1.5</v>
      </c>
      <c r="V9" s="241">
        <v>1.5</v>
      </c>
      <c r="W9" s="241">
        <v>1.5</v>
      </c>
      <c r="X9" s="241">
        <v>1.5</v>
      </c>
      <c r="Y9" s="241">
        <v>1.5</v>
      </c>
      <c r="Z9" s="243">
        <f t="shared" si="0"/>
        <v>19.510303776683088</v>
      </c>
      <c r="AB9" s="243">
        <f t="shared" si="1"/>
        <v>0.19047619047619047</v>
      </c>
      <c r="AC9" s="243">
        <f t="shared" si="2"/>
        <v>0.34482758620689657</v>
      </c>
      <c r="AD9" s="243">
        <f t="shared" si="3"/>
        <v>0.35</v>
      </c>
      <c r="AE9" s="243">
        <f t="shared" si="4"/>
        <v>0.625</v>
      </c>
      <c r="AF9" s="243">
        <f t="shared" si="5"/>
        <v>1.5</v>
      </c>
      <c r="AG9" s="243">
        <f t="shared" si="6"/>
        <v>1.5</v>
      </c>
      <c r="AH9" s="243">
        <f t="shared" si="7"/>
        <v>1.5</v>
      </c>
      <c r="AI9" s="244">
        <f t="shared" si="8"/>
        <v>1.5</v>
      </c>
      <c r="AJ9" s="246">
        <f t="shared" si="9"/>
        <v>7.5103037766830871</v>
      </c>
    </row>
    <row r="10" spans="1:36" s="223" customFormat="1" ht="12.75" x14ac:dyDescent="0.2">
      <c r="A10" s="238">
        <v>5</v>
      </c>
      <c r="B10" s="124" t="s">
        <v>68</v>
      </c>
      <c r="C10" s="159" t="s">
        <v>60</v>
      </c>
      <c r="D10" s="107" t="s">
        <v>56</v>
      </c>
      <c r="E10" s="108">
        <v>11172</v>
      </c>
      <c r="F10" s="105" t="s">
        <v>69</v>
      </c>
      <c r="G10" s="109" t="s">
        <v>70</v>
      </c>
      <c r="H10" s="240" t="s">
        <v>151</v>
      </c>
      <c r="I10" s="241">
        <f>VLOOKUP($B10,'[1]0905'!$B$6:$N$28, 13, FALSE)</f>
        <v>0.47619047619047616</v>
      </c>
      <c r="J10" s="241">
        <f>VLOOKUP($B10,'[1]1505'!$B$6:$N$50, 13, FALSE)</f>
        <v>0.45</v>
      </c>
      <c r="K10" s="241">
        <f>VLOOKUP($B10,'[1]2305'!$B$6:$N$50, 13, FALSE)</f>
        <v>0.51724137931034486</v>
      </c>
      <c r="L10" s="241">
        <f>VLOOKUP($B10,'[1]3005'!$B$6:$N$50, 13, FALSE)</f>
        <v>0.20833333333333334</v>
      </c>
      <c r="M10" s="241">
        <v>1.5</v>
      </c>
      <c r="N10" s="241">
        <v>1.5</v>
      </c>
      <c r="O10" s="241">
        <v>1.5</v>
      </c>
      <c r="P10" s="241">
        <v>1.5</v>
      </c>
      <c r="Q10" s="242"/>
      <c r="R10" s="241">
        <v>1.5</v>
      </c>
      <c r="S10" s="241">
        <v>1.5</v>
      </c>
      <c r="T10" s="241">
        <v>1.5</v>
      </c>
      <c r="U10" s="241">
        <v>1.5</v>
      </c>
      <c r="V10" s="241">
        <v>1.5</v>
      </c>
      <c r="W10" s="241">
        <v>1.5</v>
      </c>
      <c r="X10" s="241">
        <v>1.5</v>
      </c>
      <c r="Y10" s="241">
        <v>1.5</v>
      </c>
      <c r="Z10" s="243">
        <f t="shared" si="0"/>
        <v>19.651765188834155</v>
      </c>
      <c r="AB10" s="243">
        <f t="shared" si="1"/>
        <v>0.20833333333333334</v>
      </c>
      <c r="AC10" s="243">
        <f t="shared" si="2"/>
        <v>0.45</v>
      </c>
      <c r="AD10" s="243">
        <f t="shared" si="3"/>
        <v>0.47619047619047616</v>
      </c>
      <c r="AE10" s="243">
        <f t="shared" si="4"/>
        <v>0.51724137931034486</v>
      </c>
      <c r="AF10" s="243">
        <f t="shared" si="5"/>
        <v>1.5</v>
      </c>
      <c r="AG10" s="243">
        <f t="shared" si="6"/>
        <v>1.5</v>
      </c>
      <c r="AH10" s="243">
        <f t="shared" si="7"/>
        <v>1.5</v>
      </c>
      <c r="AI10" s="244">
        <f t="shared" si="8"/>
        <v>1.5</v>
      </c>
      <c r="AJ10" s="245">
        <f t="shared" si="9"/>
        <v>7.6517651888341547</v>
      </c>
    </row>
    <row r="11" spans="1:36" s="223" customFormat="1" ht="12.75" x14ac:dyDescent="0.2">
      <c r="A11" s="238">
        <v>6</v>
      </c>
      <c r="B11" s="105" t="s">
        <v>65</v>
      </c>
      <c r="C11" s="106" t="s">
        <v>60</v>
      </c>
      <c r="D11" s="107" t="s">
        <v>56</v>
      </c>
      <c r="E11" s="108">
        <v>14784</v>
      </c>
      <c r="F11" s="124" t="s">
        <v>66</v>
      </c>
      <c r="G11" s="125" t="s">
        <v>67</v>
      </c>
      <c r="H11" s="240" t="s">
        <v>151</v>
      </c>
      <c r="I11" s="241">
        <v>1.5</v>
      </c>
      <c r="J11" s="241">
        <f>VLOOKUP($B11,'[1]1505'!$B$6:$N$50, 13, FALSE)</f>
        <v>0.25</v>
      </c>
      <c r="K11" s="241">
        <f>VLOOKUP($B11,'[1]2305'!$B$6:$N$50, 13, FALSE)</f>
        <v>6.8965517241379309E-2</v>
      </c>
      <c r="L11" s="241">
        <f>VLOOKUP($B11,'[1]3005'!$B$6:$N$50, 13, FALSE)</f>
        <v>0.16666666666666666</v>
      </c>
      <c r="M11" s="241">
        <v>1.5</v>
      </c>
      <c r="N11" s="241">
        <v>1.5</v>
      </c>
      <c r="O11" s="241">
        <v>1.5</v>
      </c>
      <c r="P11" s="241">
        <v>1.5</v>
      </c>
      <c r="Q11" s="242"/>
      <c r="R11" s="241">
        <v>1.5</v>
      </c>
      <c r="S11" s="241">
        <v>1.5</v>
      </c>
      <c r="T11" s="241">
        <v>1.5</v>
      </c>
      <c r="U11" s="241">
        <v>1.5</v>
      </c>
      <c r="V11" s="241">
        <v>1.5</v>
      </c>
      <c r="W11" s="241">
        <v>1.5</v>
      </c>
      <c r="X11" s="241">
        <v>1.5</v>
      </c>
      <c r="Y11" s="241">
        <v>1.5</v>
      </c>
      <c r="Z11" s="243">
        <f t="shared" si="0"/>
        <v>19.985632183908045</v>
      </c>
      <c r="AB11" s="243">
        <f t="shared" si="1"/>
        <v>6.8965517241379309E-2</v>
      </c>
      <c r="AC11" s="243">
        <f t="shared" si="2"/>
        <v>0.16666666666666666</v>
      </c>
      <c r="AD11" s="243">
        <f t="shared" si="3"/>
        <v>0.25</v>
      </c>
      <c r="AE11" s="243">
        <f t="shared" si="4"/>
        <v>1.5</v>
      </c>
      <c r="AF11" s="243">
        <f t="shared" si="5"/>
        <v>1.5</v>
      </c>
      <c r="AG11" s="243">
        <f t="shared" si="6"/>
        <v>1.5</v>
      </c>
      <c r="AH11" s="243">
        <f t="shared" si="7"/>
        <v>1.5</v>
      </c>
      <c r="AI11" s="244">
        <f t="shared" si="8"/>
        <v>1.5</v>
      </c>
      <c r="AJ11" s="245">
        <f t="shared" si="9"/>
        <v>7.985632183908046</v>
      </c>
    </row>
    <row r="12" spans="1:36" s="223" customFormat="1" ht="12.75" x14ac:dyDescent="0.2">
      <c r="A12" s="238">
        <v>7</v>
      </c>
      <c r="B12" s="105" t="s">
        <v>63</v>
      </c>
      <c r="C12" s="106" t="s">
        <v>55</v>
      </c>
      <c r="D12" s="107" t="s">
        <v>56</v>
      </c>
      <c r="E12" s="108">
        <v>63</v>
      </c>
      <c r="F12" s="105" t="s">
        <v>61</v>
      </c>
      <c r="G12" s="109" t="s">
        <v>64</v>
      </c>
      <c r="H12" s="240" t="s">
        <v>150</v>
      </c>
      <c r="I12" s="241">
        <f>VLOOKUP($B12,'[1]0905'!$B$6:$N$28, 13, FALSE)</f>
        <v>4.7619047619047616E-2</v>
      </c>
      <c r="J12" s="247">
        <v>1.5</v>
      </c>
      <c r="K12" s="241">
        <f>VLOOKUP($B12,'[1]2305'!$B$6:$N$50, 13, FALSE)</f>
        <v>0.44827586206896552</v>
      </c>
      <c r="L12" s="241">
        <f>VLOOKUP($B12,'[1]3005'!$B$6:$N$50, 13, FALSE)</f>
        <v>0.125</v>
      </c>
      <c r="M12" s="241">
        <v>1.5</v>
      </c>
      <c r="N12" s="241">
        <v>1.5</v>
      </c>
      <c r="O12" s="241">
        <v>1.5</v>
      </c>
      <c r="P12" s="241">
        <v>1.5</v>
      </c>
      <c r="Q12" s="242"/>
      <c r="R12" s="241">
        <v>1.5</v>
      </c>
      <c r="S12" s="241">
        <v>1.5</v>
      </c>
      <c r="T12" s="241">
        <v>1.5</v>
      </c>
      <c r="U12" s="241">
        <v>1.5</v>
      </c>
      <c r="V12" s="241">
        <v>1.5</v>
      </c>
      <c r="W12" s="241">
        <v>1.5</v>
      </c>
      <c r="X12" s="241">
        <v>1.5</v>
      </c>
      <c r="Y12" s="241">
        <v>1.5</v>
      </c>
      <c r="Z12" s="243">
        <f t="shared" si="0"/>
        <v>20.120894909688012</v>
      </c>
      <c r="AB12" s="243">
        <f t="shared" si="1"/>
        <v>4.7619047619047616E-2</v>
      </c>
      <c r="AC12" s="243">
        <f t="shared" si="2"/>
        <v>0.125</v>
      </c>
      <c r="AD12" s="243">
        <f t="shared" si="3"/>
        <v>0.44827586206896552</v>
      </c>
      <c r="AE12" s="243">
        <f t="shared" si="4"/>
        <v>1.5</v>
      </c>
      <c r="AF12" s="243">
        <f t="shared" si="5"/>
        <v>1.5</v>
      </c>
      <c r="AG12" s="243">
        <f t="shared" si="6"/>
        <v>1.5</v>
      </c>
      <c r="AH12" s="243">
        <f t="shared" si="7"/>
        <v>1.5</v>
      </c>
      <c r="AI12" s="244">
        <f t="shared" si="8"/>
        <v>1.5</v>
      </c>
      <c r="AJ12" s="245">
        <f t="shared" si="9"/>
        <v>8.1208949096880136</v>
      </c>
    </row>
    <row r="13" spans="1:36" s="223" customFormat="1" ht="12.75" x14ac:dyDescent="0.2">
      <c r="A13" s="238">
        <v>8</v>
      </c>
      <c r="B13" s="135" t="s">
        <v>80</v>
      </c>
      <c r="C13" s="153" t="s">
        <v>60</v>
      </c>
      <c r="D13" s="133" t="s">
        <v>56</v>
      </c>
      <c r="E13" s="134">
        <v>175</v>
      </c>
      <c r="F13" s="135" t="s">
        <v>81</v>
      </c>
      <c r="G13" s="136" t="s">
        <v>82</v>
      </c>
      <c r="H13" s="240" t="s">
        <v>151</v>
      </c>
      <c r="I13" s="241">
        <f>VLOOKUP($B13,'[1]0905'!$B$6:$N$28, 13, FALSE)</f>
        <v>0.80952380952380953</v>
      </c>
      <c r="J13" s="241">
        <f>VLOOKUP($B13,'[1]1505'!$B$6:$N$50, 13, FALSE)</f>
        <v>0.55000000000000004</v>
      </c>
      <c r="K13" s="241">
        <f>VLOOKUP($B13,'[1]2305'!$B$6:$N$50, 13, FALSE)</f>
        <v>0.48275862068965519</v>
      </c>
      <c r="L13" s="241">
        <f>VLOOKUP($B13,'[1]3005'!$B$6:$N$50, 13, FALSE)</f>
        <v>0.375</v>
      </c>
      <c r="M13" s="241">
        <v>1.5</v>
      </c>
      <c r="N13" s="241">
        <v>1.5</v>
      </c>
      <c r="O13" s="241">
        <v>1.5</v>
      </c>
      <c r="P13" s="241">
        <v>1.5</v>
      </c>
      <c r="Q13" s="242"/>
      <c r="R13" s="241">
        <v>1.5</v>
      </c>
      <c r="S13" s="241">
        <v>1.5</v>
      </c>
      <c r="T13" s="241">
        <v>1.5</v>
      </c>
      <c r="U13" s="241">
        <v>1.5</v>
      </c>
      <c r="V13" s="241">
        <v>1.5</v>
      </c>
      <c r="W13" s="241">
        <v>1.5</v>
      </c>
      <c r="X13" s="241">
        <v>1.5</v>
      </c>
      <c r="Y13" s="241">
        <v>1.5</v>
      </c>
      <c r="Z13" s="243">
        <f t="shared" si="0"/>
        <v>20.217282430213466</v>
      </c>
      <c r="AB13" s="243">
        <f t="shared" si="1"/>
        <v>0.375</v>
      </c>
      <c r="AC13" s="243">
        <f t="shared" si="2"/>
        <v>0.48275862068965519</v>
      </c>
      <c r="AD13" s="243">
        <f t="shared" si="3"/>
        <v>0.55000000000000004</v>
      </c>
      <c r="AE13" s="243">
        <f t="shared" si="4"/>
        <v>0.80952380952380953</v>
      </c>
      <c r="AF13" s="243">
        <f t="shared" si="5"/>
        <v>1.5</v>
      </c>
      <c r="AG13" s="243">
        <f t="shared" si="6"/>
        <v>1.5</v>
      </c>
      <c r="AH13" s="243">
        <f t="shared" si="7"/>
        <v>1.5</v>
      </c>
      <c r="AI13" s="244">
        <f t="shared" si="8"/>
        <v>1.5</v>
      </c>
      <c r="AJ13" s="245">
        <f t="shared" si="9"/>
        <v>8.2172824302134657</v>
      </c>
    </row>
    <row r="14" spans="1:36" s="223" customFormat="1" ht="12.75" x14ac:dyDescent="0.2">
      <c r="A14" s="238">
        <v>9</v>
      </c>
      <c r="B14" s="124" t="s">
        <v>71</v>
      </c>
      <c r="C14" s="106" t="s">
        <v>55</v>
      </c>
      <c r="D14" s="107" t="s">
        <v>56</v>
      </c>
      <c r="E14" s="108">
        <v>11722</v>
      </c>
      <c r="F14" s="105" t="s">
        <v>72</v>
      </c>
      <c r="G14" s="109" t="s">
        <v>73</v>
      </c>
      <c r="H14" s="248" t="s">
        <v>151</v>
      </c>
      <c r="I14" s="241">
        <v>1.5</v>
      </c>
      <c r="J14" s="241">
        <f>VLOOKUP($B14,'[1]1505'!$B$6:$N$50, 13, FALSE)</f>
        <v>0.4</v>
      </c>
      <c r="K14" s="241">
        <f>VLOOKUP($B14,'[1]2305'!$B$6:$N$50, 13, FALSE)</f>
        <v>0.10344827586206896</v>
      </c>
      <c r="L14" s="241">
        <f>VLOOKUP($B14,'[1]3005'!$B$6:$N$50, 13, FALSE)</f>
        <v>0.25</v>
      </c>
      <c r="M14" s="241">
        <v>1.5</v>
      </c>
      <c r="N14" s="241">
        <v>1.5</v>
      </c>
      <c r="O14" s="241">
        <v>1.5</v>
      </c>
      <c r="P14" s="241">
        <v>1.5</v>
      </c>
      <c r="Q14" s="242"/>
      <c r="R14" s="241">
        <v>1.5</v>
      </c>
      <c r="S14" s="241">
        <v>1.5</v>
      </c>
      <c r="T14" s="241">
        <v>1.5</v>
      </c>
      <c r="U14" s="241">
        <v>1.5</v>
      </c>
      <c r="V14" s="241">
        <v>1.5</v>
      </c>
      <c r="W14" s="241">
        <v>1.5</v>
      </c>
      <c r="X14" s="241">
        <v>1.5</v>
      </c>
      <c r="Y14" s="241">
        <v>1.5</v>
      </c>
      <c r="Z14" s="243">
        <f t="shared" si="0"/>
        <v>20.25344827586207</v>
      </c>
      <c r="AB14" s="243">
        <f t="shared" si="1"/>
        <v>0.10344827586206896</v>
      </c>
      <c r="AC14" s="243">
        <f t="shared" si="2"/>
        <v>0.25</v>
      </c>
      <c r="AD14" s="243">
        <f t="shared" si="3"/>
        <v>0.4</v>
      </c>
      <c r="AE14" s="243">
        <f t="shared" si="4"/>
        <v>1.5</v>
      </c>
      <c r="AF14" s="243">
        <f t="shared" si="5"/>
        <v>1.5</v>
      </c>
      <c r="AG14" s="243">
        <f t="shared" si="6"/>
        <v>1.5</v>
      </c>
      <c r="AH14" s="243">
        <f t="shared" si="7"/>
        <v>1.5</v>
      </c>
      <c r="AI14" s="244">
        <f t="shared" si="8"/>
        <v>1.5</v>
      </c>
      <c r="AJ14" s="245">
        <f t="shared" si="9"/>
        <v>8.2534482758620697</v>
      </c>
    </row>
    <row r="15" spans="1:36" s="223" customFormat="1" ht="14.65" customHeight="1" x14ac:dyDescent="0.2">
      <c r="A15" s="238">
        <v>10</v>
      </c>
      <c r="B15" s="58" t="s">
        <v>152</v>
      </c>
      <c r="C15" s="249" t="s">
        <v>60</v>
      </c>
      <c r="D15" s="250" t="s">
        <v>56</v>
      </c>
      <c r="E15" s="249">
        <v>14118</v>
      </c>
      <c r="F15" s="58" t="s">
        <v>153</v>
      </c>
      <c r="G15" s="251" t="s">
        <v>154</v>
      </c>
      <c r="H15" s="240" t="s">
        <v>151</v>
      </c>
      <c r="I15" s="241">
        <f>VLOOKUP($B15,'[1]0905'!$B$6:$N$28, 13, FALSE)</f>
        <v>0.33333333333333331</v>
      </c>
      <c r="J15" s="241">
        <f>VLOOKUP($B15,'[1]1505'!$B$6:$N$50, 13, FALSE)</f>
        <v>0.3</v>
      </c>
      <c r="K15" s="241">
        <f>VLOOKUP($B15,'[1]2305'!$B$6:$N$50, 13, FALSE)</f>
        <v>0.20689655172413793</v>
      </c>
      <c r="L15" s="241">
        <v>1.5</v>
      </c>
      <c r="M15" s="241">
        <v>1.5</v>
      </c>
      <c r="N15" s="241">
        <v>1.5</v>
      </c>
      <c r="O15" s="241">
        <v>1.5</v>
      </c>
      <c r="P15" s="241">
        <v>1.5</v>
      </c>
      <c r="Q15" s="242"/>
      <c r="R15" s="241">
        <v>1.5</v>
      </c>
      <c r="S15" s="241">
        <v>1.5</v>
      </c>
      <c r="T15" s="241">
        <v>1.5</v>
      </c>
      <c r="U15" s="241">
        <v>1.5</v>
      </c>
      <c r="V15" s="241">
        <v>1.5</v>
      </c>
      <c r="W15" s="241">
        <v>1.5</v>
      </c>
      <c r="X15" s="241">
        <v>1.5</v>
      </c>
      <c r="Y15" s="241">
        <v>1.5</v>
      </c>
      <c r="Z15" s="243">
        <f t="shared" si="0"/>
        <v>20.340229885057472</v>
      </c>
      <c r="AB15" s="243">
        <f t="shared" si="1"/>
        <v>0.20689655172413793</v>
      </c>
      <c r="AC15" s="243">
        <f t="shared" si="2"/>
        <v>0.3</v>
      </c>
      <c r="AD15" s="243">
        <f t="shared" si="3"/>
        <v>0.33333333333333331</v>
      </c>
      <c r="AE15" s="243">
        <f t="shared" si="4"/>
        <v>1.5</v>
      </c>
      <c r="AF15" s="243">
        <f t="shared" si="5"/>
        <v>1.5</v>
      </c>
      <c r="AG15" s="243">
        <f t="shared" si="6"/>
        <v>1.5</v>
      </c>
      <c r="AH15" s="243">
        <f t="shared" si="7"/>
        <v>1.5</v>
      </c>
      <c r="AI15" s="244">
        <f t="shared" si="8"/>
        <v>1.5</v>
      </c>
      <c r="AJ15" s="245">
        <f t="shared" si="9"/>
        <v>8.3402298850574716</v>
      </c>
    </row>
    <row r="16" spans="1:36" s="223" customFormat="1" ht="14.65" customHeight="1" x14ac:dyDescent="0.2">
      <c r="A16" s="238">
        <v>11</v>
      </c>
      <c r="B16" s="178" t="s">
        <v>118</v>
      </c>
      <c r="C16" s="179" t="s">
        <v>60</v>
      </c>
      <c r="D16" s="180" t="s">
        <v>56</v>
      </c>
      <c r="E16" s="181">
        <v>9775</v>
      </c>
      <c r="F16" s="178" t="s">
        <v>119</v>
      </c>
      <c r="G16" s="252" t="s">
        <v>120</v>
      </c>
      <c r="H16" s="240" t="s">
        <v>150</v>
      </c>
      <c r="I16" s="241">
        <f>VLOOKUP($B16,'[1]0905'!$B$6:$N$28, 13, FALSE)</f>
        <v>0.66666666666666663</v>
      </c>
      <c r="J16" s="241">
        <f>VLOOKUP($B16,'[1]1505'!$B$6:$N$50, 13, FALSE)</f>
        <v>0.5</v>
      </c>
      <c r="K16" s="241">
        <f>VLOOKUP($B16,'[1]2305'!$B$6:$N$50, 13, FALSE)</f>
        <v>0.55172413793103448</v>
      </c>
      <c r="L16" s="241">
        <f>VLOOKUP($B16,'[1]3005'!$B$6:$N$50, 13, FALSE)</f>
        <v>0.91666666666666663</v>
      </c>
      <c r="M16" s="241">
        <v>1.5</v>
      </c>
      <c r="N16" s="241">
        <v>1.5</v>
      </c>
      <c r="O16" s="241">
        <v>1.5</v>
      </c>
      <c r="P16" s="241">
        <v>1.5</v>
      </c>
      <c r="Q16" s="242"/>
      <c r="R16" s="241">
        <v>1.5</v>
      </c>
      <c r="S16" s="241">
        <v>1.5</v>
      </c>
      <c r="T16" s="241">
        <v>1.5</v>
      </c>
      <c r="U16" s="241">
        <v>1.5</v>
      </c>
      <c r="V16" s="241">
        <v>1.5</v>
      </c>
      <c r="W16" s="241">
        <v>1.5</v>
      </c>
      <c r="X16" s="241">
        <v>1.5</v>
      </c>
      <c r="Y16" s="241">
        <v>1.5</v>
      </c>
      <c r="Z16" s="243">
        <f t="shared" si="0"/>
        <v>20.635057471264368</v>
      </c>
      <c r="AB16" s="243">
        <f t="shared" si="1"/>
        <v>0.5</v>
      </c>
      <c r="AC16" s="243">
        <f t="shared" si="2"/>
        <v>0.55172413793103448</v>
      </c>
      <c r="AD16" s="243">
        <f t="shared" si="3"/>
        <v>0.66666666666666663</v>
      </c>
      <c r="AE16" s="243">
        <f t="shared" si="4"/>
        <v>0.91666666666666663</v>
      </c>
      <c r="AF16" s="243">
        <f t="shared" si="5"/>
        <v>1.5</v>
      </c>
      <c r="AG16" s="243">
        <f t="shared" si="6"/>
        <v>1.5</v>
      </c>
      <c r="AH16" s="243">
        <f t="shared" si="7"/>
        <v>1.5</v>
      </c>
      <c r="AI16" s="244">
        <f t="shared" si="8"/>
        <v>1.5</v>
      </c>
      <c r="AJ16" s="245">
        <f t="shared" si="9"/>
        <v>8.6350574712643677</v>
      </c>
    </row>
    <row r="17" spans="1:36" s="223" customFormat="1" ht="14.65" customHeight="1" x14ac:dyDescent="0.2">
      <c r="A17" s="238">
        <v>12</v>
      </c>
      <c r="B17" s="81" t="s">
        <v>155</v>
      </c>
      <c r="C17" s="82" t="s">
        <v>156</v>
      </c>
      <c r="D17" s="83" t="s">
        <v>56</v>
      </c>
      <c r="E17" s="84">
        <v>329</v>
      </c>
      <c r="F17" s="81" t="s">
        <v>157</v>
      </c>
      <c r="G17" s="253" t="s">
        <v>158</v>
      </c>
      <c r="H17" s="240" t="s">
        <v>150</v>
      </c>
      <c r="I17" s="241">
        <f>VLOOKUP($B17,'[1]0905'!$B$6:$N$28, 13, FALSE)</f>
        <v>0.23809523809523808</v>
      </c>
      <c r="J17" s="241">
        <f>VLOOKUP($B17,'[1]1505'!$B$6:$N$50, 13, FALSE)</f>
        <v>0.9</v>
      </c>
      <c r="K17" s="241">
        <f>VLOOKUP($B17,'[1]2305'!$B$6:$N$50, 13, FALSE)</f>
        <v>3.4482758620689655E-2</v>
      </c>
      <c r="L17" s="247">
        <v>1.5</v>
      </c>
      <c r="M17" s="241">
        <v>1.5</v>
      </c>
      <c r="N17" s="241">
        <v>1.5</v>
      </c>
      <c r="O17" s="241">
        <v>1.5</v>
      </c>
      <c r="P17" s="241">
        <v>1.5</v>
      </c>
      <c r="Q17" s="242"/>
      <c r="R17" s="241">
        <v>1.5</v>
      </c>
      <c r="S17" s="241">
        <v>1.5</v>
      </c>
      <c r="T17" s="241">
        <v>1.5</v>
      </c>
      <c r="U17" s="241">
        <v>1.5</v>
      </c>
      <c r="V17" s="241">
        <v>1.5</v>
      </c>
      <c r="W17" s="241">
        <v>1.5</v>
      </c>
      <c r="X17" s="241">
        <v>1.5</v>
      </c>
      <c r="Y17" s="241">
        <v>1.5</v>
      </c>
      <c r="Z17" s="243">
        <f t="shared" si="0"/>
        <v>20.67257799671593</v>
      </c>
      <c r="AB17" s="243">
        <f t="shared" si="1"/>
        <v>3.4482758620689655E-2</v>
      </c>
      <c r="AC17" s="243">
        <f t="shared" si="2"/>
        <v>0.23809523809523808</v>
      </c>
      <c r="AD17" s="243">
        <f t="shared" si="3"/>
        <v>0.9</v>
      </c>
      <c r="AE17" s="243">
        <f t="shared" si="4"/>
        <v>1.5</v>
      </c>
      <c r="AF17" s="243">
        <f t="shared" si="5"/>
        <v>1.5</v>
      </c>
      <c r="AG17" s="243">
        <f t="shared" si="6"/>
        <v>1.5</v>
      </c>
      <c r="AH17" s="243">
        <f t="shared" si="7"/>
        <v>1.5</v>
      </c>
      <c r="AI17" s="244">
        <f t="shared" si="8"/>
        <v>1.5</v>
      </c>
      <c r="AJ17" s="245">
        <f t="shared" si="9"/>
        <v>8.672577996715928</v>
      </c>
    </row>
    <row r="18" spans="1:36" s="223" customFormat="1" ht="14.65" customHeight="1" x14ac:dyDescent="0.2">
      <c r="A18" s="238">
        <v>13</v>
      </c>
      <c r="B18" s="254" t="s">
        <v>103</v>
      </c>
      <c r="C18" s="255" t="s">
        <v>60</v>
      </c>
      <c r="D18" s="256" t="s">
        <v>56</v>
      </c>
      <c r="E18" s="255">
        <v>14069</v>
      </c>
      <c r="F18" s="81" t="s">
        <v>104</v>
      </c>
      <c r="G18" s="253" t="s">
        <v>105</v>
      </c>
      <c r="H18" s="240" t="s">
        <v>150</v>
      </c>
      <c r="I18" s="241">
        <f>VLOOKUP($B18,'[1]0905'!$B$6:$N$28, 13, FALSE)</f>
        <v>0.8571428571428571</v>
      </c>
      <c r="J18" s="241">
        <f>VLOOKUP($B18,'[1]1505'!$B$6:$N$50, 13, FALSE)</f>
        <v>0.6</v>
      </c>
      <c r="K18" s="241">
        <f>VLOOKUP($B18,'[1]2305'!$B$6:$N$50, 13, FALSE)</f>
        <v>0.58620689655172409</v>
      </c>
      <c r="L18" s="241">
        <f>VLOOKUP($B18,'[1]3005'!$B$6:$N$50, 13, FALSE)</f>
        <v>0.70833333333333337</v>
      </c>
      <c r="M18" s="241">
        <v>1.5</v>
      </c>
      <c r="N18" s="241">
        <v>1.5</v>
      </c>
      <c r="O18" s="241">
        <v>1.5</v>
      </c>
      <c r="P18" s="241">
        <v>1.5</v>
      </c>
      <c r="Q18" s="242"/>
      <c r="R18" s="241">
        <v>1.5</v>
      </c>
      <c r="S18" s="241">
        <v>1.5</v>
      </c>
      <c r="T18" s="241">
        <v>1.5</v>
      </c>
      <c r="U18" s="241">
        <v>1.5</v>
      </c>
      <c r="V18" s="241">
        <v>1.5</v>
      </c>
      <c r="W18" s="241">
        <v>1.5</v>
      </c>
      <c r="X18" s="241">
        <v>1.5</v>
      </c>
      <c r="Y18" s="241">
        <v>1.5</v>
      </c>
      <c r="Z18" s="243">
        <f t="shared" si="0"/>
        <v>20.751683087027914</v>
      </c>
      <c r="AB18" s="243">
        <f t="shared" si="1"/>
        <v>0.58620689655172409</v>
      </c>
      <c r="AC18" s="243">
        <f t="shared" si="2"/>
        <v>0.6</v>
      </c>
      <c r="AD18" s="243">
        <f t="shared" si="3"/>
        <v>0.70833333333333337</v>
      </c>
      <c r="AE18" s="243">
        <f t="shared" si="4"/>
        <v>0.8571428571428571</v>
      </c>
      <c r="AF18" s="243">
        <f t="shared" si="5"/>
        <v>1.5</v>
      </c>
      <c r="AG18" s="243">
        <f t="shared" si="6"/>
        <v>1.5</v>
      </c>
      <c r="AH18" s="243">
        <f t="shared" si="7"/>
        <v>1.5</v>
      </c>
      <c r="AI18" s="244">
        <f t="shared" si="8"/>
        <v>1.5</v>
      </c>
      <c r="AJ18" s="245">
        <f t="shared" si="9"/>
        <v>8.7516830870279136</v>
      </c>
    </row>
    <row r="19" spans="1:36" s="223" customFormat="1" ht="14.65" customHeight="1" x14ac:dyDescent="0.2">
      <c r="A19" s="238">
        <v>14</v>
      </c>
      <c r="B19" s="105" t="s">
        <v>89</v>
      </c>
      <c r="C19" s="106" t="s">
        <v>55</v>
      </c>
      <c r="D19" s="107" t="s">
        <v>56</v>
      </c>
      <c r="E19" s="108">
        <v>13911</v>
      </c>
      <c r="F19" s="105" t="s">
        <v>90</v>
      </c>
      <c r="G19" s="109" t="s">
        <v>91</v>
      </c>
      <c r="H19" s="240" t="s">
        <v>151</v>
      </c>
      <c r="I19" s="241">
        <f>VLOOKUP($B19,'[1]0905'!$B$6:$N$28, 13, FALSE)</f>
        <v>0.90476190476190477</v>
      </c>
      <c r="J19" s="241">
        <f>VLOOKUP($B19,'[1]1505'!$B$6:$N$50, 13, FALSE)</f>
        <v>0.7</v>
      </c>
      <c r="K19" s="241">
        <f>VLOOKUP($B19,'[1]2305'!$B$6:$N$50, 13, FALSE)</f>
        <v>0.72413793103448276</v>
      </c>
      <c r="L19" s="241">
        <f>VLOOKUP($B19,'[1]3005'!$B$6:$N$50, 13, FALSE)</f>
        <v>0.5</v>
      </c>
      <c r="M19" s="241">
        <v>1.5</v>
      </c>
      <c r="N19" s="241">
        <v>1.5</v>
      </c>
      <c r="O19" s="241">
        <v>1.5</v>
      </c>
      <c r="P19" s="241">
        <v>1.5</v>
      </c>
      <c r="Q19" s="242"/>
      <c r="R19" s="241">
        <v>1.5</v>
      </c>
      <c r="S19" s="241">
        <v>1.5</v>
      </c>
      <c r="T19" s="241">
        <v>1.5</v>
      </c>
      <c r="U19" s="241">
        <v>1.5</v>
      </c>
      <c r="V19" s="241">
        <v>1.5</v>
      </c>
      <c r="W19" s="241">
        <v>1.5</v>
      </c>
      <c r="X19" s="241">
        <v>1.5</v>
      </c>
      <c r="Y19" s="241">
        <v>1.5</v>
      </c>
      <c r="Z19" s="243">
        <f t="shared" si="0"/>
        <v>20.828899835796388</v>
      </c>
      <c r="AB19" s="243">
        <f t="shared" si="1"/>
        <v>0.5</v>
      </c>
      <c r="AC19" s="243">
        <f t="shared" si="2"/>
        <v>0.7</v>
      </c>
      <c r="AD19" s="243">
        <f t="shared" si="3"/>
        <v>0.72413793103448276</v>
      </c>
      <c r="AE19" s="243">
        <f t="shared" si="4"/>
        <v>0.90476190476190477</v>
      </c>
      <c r="AF19" s="243">
        <f t="shared" si="5"/>
        <v>1.5</v>
      </c>
      <c r="AG19" s="243">
        <f t="shared" si="6"/>
        <v>1.5</v>
      </c>
      <c r="AH19" s="243">
        <f t="shared" si="7"/>
        <v>1.5</v>
      </c>
      <c r="AI19" s="244">
        <f t="shared" si="8"/>
        <v>1.5</v>
      </c>
      <c r="AJ19" s="245">
        <f t="shared" si="9"/>
        <v>8.8288998357963884</v>
      </c>
    </row>
    <row r="20" spans="1:36" s="223" customFormat="1" ht="14.65" customHeight="1" x14ac:dyDescent="0.2">
      <c r="A20" s="238">
        <v>15</v>
      </c>
      <c r="B20" s="105" t="s">
        <v>121</v>
      </c>
      <c r="C20" s="106" t="s">
        <v>60</v>
      </c>
      <c r="D20" s="107" t="s">
        <v>56</v>
      </c>
      <c r="E20" s="108">
        <v>11620</v>
      </c>
      <c r="F20" s="105" t="s">
        <v>122</v>
      </c>
      <c r="G20" s="109" t="s">
        <v>123</v>
      </c>
      <c r="H20" s="240" t="s">
        <v>151</v>
      </c>
      <c r="I20" s="241">
        <f>VLOOKUP($B20,'[1]0905'!$B$6:$N$28, 13, FALSE)</f>
        <v>0.52380952380952384</v>
      </c>
      <c r="J20" s="241">
        <f>VLOOKUP($B20,'[1]1505'!$B$6:$N$50, 13, FALSE)</f>
        <v>0.75</v>
      </c>
      <c r="K20" s="241">
        <f>VLOOKUP($B20,'[1]2305'!$B$6:$N$50, 13, FALSE)</f>
        <v>0.62068965517241381</v>
      </c>
      <c r="L20" s="241">
        <f>VLOOKUP($B20,'[1]3005'!$B$6:$N$50, 13, FALSE)</f>
        <v>0.95833333333333337</v>
      </c>
      <c r="M20" s="241">
        <v>1.5</v>
      </c>
      <c r="N20" s="241">
        <v>1.5</v>
      </c>
      <c r="O20" s="241">
        <v>1.5</v>
      </c>
      <c r="P20" s="241">
        <v>1.5</v>
      </c>
      <c r="Q20" s="242"/>
      <c r="R20" s="241">
        <v>1.5</v>
      </c>
      <c r="S20" s="241">
        <v>1.5</v>
      </c>
      <c r="T20" s="241">
        <v>1.5</v>
      </c>
      <c r="U20" s="241">
        <v>1.5</v>
      </c>
      <c r="V20" s="241">
        <v>1.5</v>
      </c>
      <c r="W20" s="241">
        <v>1.5</v>
      </c>
      <c r="X20" s="241">
        <v>1.5</v>
      </c>
      <c r="Y20" s="241">
        <v>1.5</v>
      </c>
      <c r="Z20" s="243">
        <f t="shared" si="0"/>
        <v>20.85283251231527</v>
      </c>
      <c r="AB20" s="243">
        <f t="shared" si="1"/>
        <v>0.52380952380952384</v>
      </c>
      <c r="AC20" s="243">
        <f t="shared" si="2"/>
        <v>0.62068965517241381</v>
      </c>
      <c r="AD20" s="243">
        <f t="shared" si="3"/>
        <v>0.75</v>
      </c>
      <c r="AE20" s="243">
        <f t="shared" si="4"/>
        <v>0.95833333333333337</v>
      </c>
      <c r="AF20" s="243">
        <f t="shared" si="5"/>
        <v>1.5</v>
      </c>
      <c r="AG20" s="243">
        <f t="shared" si="6"/>
        <v>1.5</v>
      </c>
      <c r="AH20" s="243">
        <f t="shared" si="7"/>
        <v>1.5</v>
      </c>
      <c r="AI20" s="244">
        <f t="shared" si="8"/>
        <v>1.5</v>
      </c>
      <c r="AJ20" s="245">
        <f t="shared" si="9"/>
        <v>8.8528325123152705</v>
      </c>
    </row>
    <row r="21" spans="1:36" s="223" customFormat="1" ht="14.65" customHeight="1" x14ac:dyDescent="0.2">
      <c r="A21" s="238">
        <v>16</v>
      </c>
      <c r="B21" s="105" t="s">
        <v>86</v>
      </c>
      <c r="C21" s="106" t="s">
        <v>60</v>
      </c>
      <c r="D21" s="107" t="s">
        <v>56</v>
      </c>
      <c r="E21" s="108">
        <v>88</v>
      </c>
      <c r="F21" s="105" t="s">
        <v>87</v>
      </c>
      <c r="G21" s="109" t="s">
        <v>88</v>
      </c>
      <c r="H21" s="240" t="s">
        <v>151</v>
      </c>
      <c r="I21" s="247">
        <v>1.5</v>
      </c>
      <c r="J21" s="241">
        <f>VLOOKUP($B21,'[1]1505'!$B$6:$N$50, 13, FALSE)</f>
        <v>0.8</v>
      </c>
      <c r="K21" s="241">
        <f>VLOOKUP($B21,'[1]2305'!$B$6:$N$50, 13, FALSE)</f>
        <v>0.65517241379310343</v>
      </c>
      <c r="L21" s="241">
        <f>VLOOKUP($B21,'[1]3005'!$B$6:$N$50, 13, FALSE)</f>
        <v>0.45833333333333331</v>
      </c>
      <c r="M21" s="241">
        <v>1.5</v>
      </c>
      <c r="N21" s="241">
        <v>1.5</v>
      </c>
      <c r="O21" s="241">
        <v>1.5</v>
      </c>
      <c r="P21" s="241">
        <v>1.5</v>
      </c>
      <c r="Q21" s="242"/>
      <c r="R21" s="241">
        <v>1.5</v>
      </c>
      <c r="S21" s="241">
        <v>1.5</v>
      </c>
      <c r="T21" s="241">
        <v>1.5</v>
      </c>
      <c r="U21" s="241">
        <v>1.5</v>
      </c>
      <c r="V21" s="241">
        <v>1.5</v>
      </c>
      <c r="W21" s="241">
        <v>1.5</v>
      </c>
      <c r="X21" s="241">
        <v>1.5</v>
      </c>
      <c r="Y21" s="241">
        <v>1.5</v>
      </c>
      <c r="Z21" s="243">
        <f t="shared" si="0"/>
        <v>21.413505747126436</v>
      </c>
      <c r="AB21" s="243">
        <f t="shared" si="1"/>
        <v>0.45833333333333331</v>
      </c>
      <c r="AC21" s="243">
        <f t="shared" si="2"/>
        <v>0.65517241379310343</v>
      </c>
      <c r="AD21" s="243">
        <f t="shared" si="3"/>
        <v>0.8</v>
      </c>
      <c r="AE21" s="243">
        <f t="shared" si="4"/>
        <v>1.5</v>
      </c>
      <c r="AF21" s="243">
        <f t="shared" si="5"/>
        <v>1.5</v>
      </c>
      <c r="AG21" s="243">
        <f t="shared" si="6"/>
        <v>1.5</v>
      </c>
      <c r="AH21" s="243">
        <f t="shared" si="7"/>
        <v>1.5</v>
      </c>
      <c r="AI21" s="244">
        <f t="shared" si="8"/>
        <v>1.5</v>
      </c>
      <c r="AJ21" s="245">
        <f t="shared" si="9"/>
        <v>9.4135057471264361</v>
      </c>
    </row>
    <row r="22" spans="1:36" s="223" customFormat="1" ht="14.65" customHeight="1" x14ac:dyDescent="0.2">
      <c r="A22" s="238">
        <v>17</v>
      </c>
      <c r="B22" s="135" t="s">
        <v>54</v>
      </c>
      <c r="C22" s="153" t="s">
        <v>55</v>
      </c>
      <c r="D22" s="133" t="s">
        <v>56</v>
      </c>
      <c r="E22" s="134">
        <v>26</v>
      </c>
      <c r="F22" s="135" t="s">
        <v>57</v>
      </c>
      <c r="G22" s="136" t="s">
        <v>58</v>
      </c>
      <c r="H22" s="240" t="s">
        <v>151</v>
      </c>
      <c r="I22" s="241">
        <f>VLOOKUP($B22,'[1]0905'!$B$6:$N$28, 13, FALSE)</f>
        <v>0.38095238095238093</v>
      </c>
      <c r="J22" s="241">
        <v>1.5</v>
      </c>
      <c r="K22" s="247">
        <v>1.5</v>
      </c>
      <c r="L22" s="241">
        <f>VLOOKUP($B22,'[1]3005'!$B$6:$N$50, 13, FALSE)</f>
        <v>4.1666666666666664E-2</v>
      </c>
      <c r="M22" s="241">
        <v>1.5</v>
      </c>
      <c r="N22" s="241">
        <v>1.5</v>
      </c>
      <c r="O22" s="241">
        <v>1.5</v>
      </c>
      <c r="P22" s="241">
        <v>1.5</v>
      </c>
      <c r="Q22" s="242"/>
      <c r="R22" s="241">
        <v>1.5</v>
      </c>
      <c r="S22" s="241">
        <v>1.5</v>
      </c>
      <c r="T22" s="241">
        <v>1.5</v>
      </c>
      <c r="U22" s="241">
        <v>1.5</v>
      </c>
      <c r="V22" s="241">
        <v>1.5</v>
      </c>
      <c r="W22" s="241">
        <v>1.5</v>
      </c>
      <c r="X22" s="241">
        <v>1.5</v>
      </c>
      <c r="Y22" s="241">
        <v>1.5</v>
      </c>
      <c r="Z22" s="243">
        <f t="shared" si="0"/>
        <v>21.422619047619047</v>
      </c>
      <c r="AB22" s="243">
        <f t="shared" si="1"/>
        <v>4.1666666666666664E-2</v>
      </c>
      <c r="AC22" s="243">
        <f t="shared" si="2"/>
        <v>0.38095238095238093</v>
      </c>
      <c r="AD22" s="243">
        <f t="shared" si="3"/>
        <v>1.5</v>
      </c>
      <c r="AE22" s="243">
        <f t="shared" si="4"/>
        <v>1.5</v>
      </c>
      <c r="AF22" s="243">
        <f t="shared" si="5"/>
        <v>1.5</v>
      </c>
      <c r="AG22" s="243">
        <f t="shared" si="6"/>
        <v>1.5</v>
      </c>
      <c r="AH22" s="243">
        <f t="shared" si="7"/>
        <v>1.5</v>
      </c>
      <c r="AI22" s="244">
        <f t="shared" si="8"/>
        <v>1.5</v>
      </c>
      <c r="AJ22" s="245">
        <f t="shared" si="9"/>
        <v>9.4226190476190474</v>
      </c>
    </row>
    <row r="23" spans="1:36" s="223" customFormat="1" ht="14.65" customHeight="1" x14ac:dyDescent="0.2">
      <c r="A23" s="238">
        <v>18</v>
      </c>
      <c r="B23" s="105" t="s">
        <v>95</v>
      </c>
      <c r="C23" s="106" t="s">
        <v>60</v>
      </c>
      <c r="D23" s="107" t="s">
        <v>56</v>
      </c>
      <c r="E23" s="108">
        <v>11541</v>
      </c>
      <c r="F23" s="105" t="s">
        <v>96</v>
      </c>
      <c r="G23" s="109" t="s">
        <v>97</v>
      </c>
      <c r="H23" s="240" t="s">
        <v>151</v>
      </c>
      <c r="I23" s="241">
        <f>VLOOKUP($B23,'[1]0905'!$B$6:$N$28, 13, FALSE)</f>
        <v>0.61904761904761907</v>
      </c>
      <c r="J23" s="241">
        <v>1.5</v>
      </c>
      <c r="K23" s="241">
        <f>VLOOKUP($B23,'[1]2305'!$B$6:$N$50, 13, FALSE)</f>
        <v>0.82758620689655171</v>
      </c>
      <c r="L23" s="241">
        <f>VLOOKUP($B23,'[1]3005'!$B$6:$N$50, 13, FALSE)</f>
        <v>0.58333333333333337</v>
      </c>
      <c r="M23" s="241">
        <v>1.5</v>
      </c>
      <c r="N23" s="241">
        <v>1.5</v>
      </c>
      <c r="O23" s="241">
        <v>1.5</v>
      </c>
      <c r="P23" s="241">
        <v>1.5</v>
      </c>
      <c r="Q23" s="242"/>
      <c r="R23" s="241">
        <v>1.5</v>
      </c>
      <c r="S23" s="241">
        <v>1.5</v>
      </c>
      <c r="T23" s="241">
        <v>1.5</v>
      </c>
      <c r="U23" s="241">
        <v>1.5</v>
      </c>
      <c r="V23" s="241">
        <v>1.5</v>
      </c>
      <c r="W23" s="241">
        <v>1.5</v>
      </c>
      <c r="X23" s="241">
        <v>1.5</v>
      </c>
      <c r="Y23" s="241">
        <v>1.5</v>
      </c>
      <c r="Z23" s="243">
        <f t="shared" si="0"/>
        <v>21.529967159277504</v>
      </c>
      <c r="AB23" s="243">
        <f t="shared" si="1"/>
        <v>0.58333333333333337</v>
      </c>
      <c r="AC23" s="243">
        <f t="shared" si="2"/>
        <v>0.61904761904761907</v>
      </c>
      <c r="AD23" s="243">
        <f t="shared" si="3"/>
        <v>0.82758620689655171</v>
      </c>
      <c r="AE23" s="243">
        <f t="shared" si="4"/>
        <v>1.5</v>
      </c>
      <c r="AF23" s="243">
        <f t="shared" si="5"/>
        <v>1.5</v>
      </c>
      <c r="AG23" s="243">
        <f t="shared" si="6"/>
        <v>1.5</v>
      </c>
      <c r="AH23" s="243">
        <f t="shared" si="7"/>
        <v>1.5</v>
      </c>
      <c r="AI23" s="244">
        <f t="shared" si="8"/>
        <v>1.5</v>
      </c>
      <c r="AJ23" s="245">
        <f t="shared" si="9"/>
        <v>9.5299671592775042</v>
      </c>
    </row>
    <row r="24" spans="1:36" s="223" customFormat="1" ht="14.65" customHeight="1" x14ac:dyDescent="0.2">
      <c r="A24" s="238">
        <v>19</v>
      </c>
      <c r="B24" s="195" t="s">
        <v>109</v>
      </c>
      <c r="C24" s="196" t="s">
        <v>55</v>
      </c>
      <c r="D24" s="197" t="s">
        <v>56</v>
      </c>
      <c r="E24" s="198">
        <v>3951</v>
      </c>
      <c r="F24" s="195" t="s">
        <v>110</v>
      </c>
      <c r="G24" s="257" t="s">
        <v>111</v>
      </c>
      <c r="H24" s="240" t="s">
        <v>150</v>
      </c>
      <c r="I24" s="241">
        <f>VLOOKUP($B24,'[1]0905'!$B$6:$N$28, 13, FALSE)</f>
        <v>0.7142857142857143</v>
      </c>
      <c r="J24" s="241">
        <v>1.5</v>
      </c>
      <c r="K24" s="241">
        <f>VLOOKUP($B24,'[1]2305'!$B$6:$N$50, 13, FALSE)</f>
        <v>0.7931034482758621</v>
      </c>
      <c r="L24" s="241">
        <f>VLOOKUP($B24,'[1]3005'!$B$6:$N$50, 13, FALSE)</f>
        <v>0.79166666666666663</v>
      </c>
      <c r="M24" s="241">
        <v>1.5</v>
      </c>
      <c r="N24" s="241">
        <v>1.5</v>
      </c>
      <c r="O24" s="241">
        <v>1.5</v>
      </c>
      <c r="P24" s="241">
        <v>1.5</v>
      </c>
      <c r="Q24" s="242"/>
      <c r="R24" s="241">
        <v>1.5</v>
      </c>
      <c r="S24" s="241">
        <v>1.5</v>
      </c>
      <c r="T24" s="241">
        <v>1.5</v>
      </c>
      <c r="U24" s="241">
        <v>1.5</v>
      </c>
      <c r="V24" s="241">
        <v>1.5</v>
      </c>
      <c r="W24" s="241">
        <v>1.5</v>
      </c>
      <c r="X24" s="241">
        <v>1.5</v>
      </c>
      <c r="Y24" s="241">
        <v>1.5</v>
      </c>
      <c r="Z24" s="243">
        <f t="shared" si="0"/>
        <v>21.799055829228244</v>
      </c>
      <c r="AB24" s="243">
        <f t="shared" si="1"/>
        <v>0.7142857142857143</v>
      </c>
      <c r="AC24" s="243">
        <f t="shared" si="2"/>
        <v>0.79166666666666663</v>
      </c>
      <c r="AD24" s="243">
        <f t="shared" si="3"/>
        <v>0.7931034482758621</v>
      </c>
      <c r="AE24" s="243">
        <f t="shared" si="4"/>
        <v>1.5</v>
      </c>
      <c r="AF24" s="243">
        <f t="shared" si="5"/>
        <v>1.5</v>
      </c>
      <c r="AG24" s="243">
        <f t="shared" si="6"/>
        <v>1.5</v>
      </c>
      <c r="AH24" s="243">
        <f t="shared" si="7"/>
        <v>1.5</v>
      </c>
      <c r="AI24" s="244">
        <f t="shared" si="8"/>
        <v>1.5</v>
      </c>
      <c r="AJ24" s="245">
        <f t="shared" si="9"/>
        <v>9.7990558292282426</v>
      </c>
    </row>
    <row r="25" spans="1:36" ht="14.65" customHeight="1" x14ac:dyDescent="0.25">
      <c r="A25" s="238">
        <v>20</v>
      </c>
      <c r="B25" s="105" t="s">
        <v>83</v>
      </c>
      <c r="C25" s="106" t="s">
        <v>55</v>
      </c>
      <c r="D25" s="107" t="s">
        <v>56</v>
      </c>
      <c r="E25" s="108">
        <v>16220</v>
      </c>
      <c r="F25" s="105" t="s">
        <v>84</v>
      </c>
      <c r="G25" s="109" t="s">
        <v>85</v>
      </c>
      <c r="H25" s="248" t="s">
        <v>151</v>
      </c>
      <c r="I25" s="241">
        <v>1.5</v>
      </c>
      <c r="J25" s="241">
        <v>1.5</v>
      </c>
      <c r="K25" s="241">
        <f>VLOOKUP($B25,'[1]2305'!$B$6:$N$50, 13, FALSE)</f>
        <v>0.41379310344827586</v>
      </c>
      <c r="L25" s="241">
        <f>VLOOKUP($B25,'[1]3005'!$B$6:$N$50, 13, FALSE)</f>
        <v>0.41666666666666669</v>
      </c>
      <c r="M25" s="241">
        <v>1.5</v>
      </c>
      <c r="N25" s="241">
        <v>1.5</v>
      </c>
      <c r="O25" s="241">
        <v>1.5</v>
      </c>
      <c r="P25" s="241">
        <v>1.5</v>
      </c>
      <c r="Q25" s="242"/>
      <c r="R25" s="241">
        <v>1.5</v>
      </c>
      <c r="S25" s="241">
        <v>1.5</v>
      </c>
      <c r="T25" s="241">
        <v>1.5</v>
      </c>
      <c r="U25" s="241">
        <v>1.5</v>
      </c>
      <c r="V25" s="241">
        <v>1.5</v>
      </c>
      <c r="W25" s="241">
        <v>1.5</v>
      </c>
      <c r="X25" s="241">
        <v>1.5</v>
      </c>
      <c r="Y25" s="241">
        <v>1.5</v>
      </c>
      <c r="Z25" s="243">
        <f t="shared" si="0"/>
        <v>21.830459770114942</v>
      </c>
      <c r="AA25" s="223"/>
      <c r="AB25" s="243">
        <f t="shared" si="1"/>
        <v>0.41379310344827586</v>
      </c>
      <c r="AC25" s="243">
        <f t="shared" si="2"/>
        <v>0.41666666666666669</v>
      </c>
      <c r="AD25" s="243">
        <f t="shared" si="3"/>
        <v>1.5</v>
      </c>
      <c r="AE25" s="243">
        <f t="shared" si="4"/>
        <v>1.5</v>
      </c>
      <c r="AF25" s="243">
        <f t="shared" si="5"/>
        <v>1.5</v>
      </c>
      <c r="AG25" s="243">
        <f t="shared" si="6"/>
        <v>1.5</v>
      </c>
      <c r="AH25" s="243">
        <f t="shared" si="7"/>
        <v>1.5</v>
      </c>
      <c r="AI25" s="244">
        <f t="shared" si="8"/>
        <v>1.5</v>
      </c>
      <c r="AJ25" s="245">
        <f t="shared" si="9"/>
        <v>9.8304597701149419</v>
      </c>
    </row>
    <row r="26" spans="1:36" ht="14.65" customHeight="1" x14ac:dyDescent="0.25">
      <c r="A26" s="238">
        <v>21</v>
      </c>
      <c r="B26" s="105" t="s">
        <v>112</v>
      </c>
      <c r="C26" s="106" t="s">
        <v>55</v>
      </c>
      <c r="D26" s="107" t="s">
        <v>56</v>
      </c>
      <c r="E26" s="108">
        <v>13724</v>
      </c>
      <c r="F26" s="124" t="s">
        <v>113</v>
      </c>
      <c r="G26" s="203" t="s">
        <v>114</v>
      </c>
      <c r="H26" s="240" t="s">
        <v>150</v>
      </c>
      <c r="I26" s="241">
        <f>VLOOKUP($B26,'[1]0905'!$B$6:$N$28, 13, FALSE)</f>
        <v>0.76190476190476186</v>
      </c>
      <c r="J26" s="241">
        <v>1.5</v>
      </c>
      <c r="K26" s="241">
        <f>VLOOKUP($B26,'[1]2305'!$B$6:$N$50, 13, FALSE)</f>
        <v>0.86206896551724133</v>
      </c>
      <c r="L26" s="241">
        <f>VLOOKUP($B26,'[1]3005'!$B$6:$N$50, 13, FALSE)</f>
        <v>0.83333333333333337</v>
      </c>
      <c r="M26" s="241">
        <v>1.5</v>
      </c>
      <c r="N26" s="241">
        <v>1.5</v>
      </c>
      <c r="O26" s="241">
        <v>1.5</v>
      </c>
      <c r="P26" s="241">
        <v>1.5</v>
      </c>
      <c r="Q26" s="242"/>
      <c r="R26" s="241">
        <v>1.5</v>
      </c>
      <c r="S26" s="241">
        <v>1.5</v>
      </c>
      <c r="T26" s="241">
        <v>1.5</v>
      </c>
      <c r="U26" s="241">
        <v>1.5</v>
      </c>
      <c r="V26" s="241">
        <v>1.5</v>
      </c>
      <c r="W26" s="241">
        <v>1.5</v>
      </c>
      <c r="X26" s="241">
        <v>1.5</v>
      </c>
      <c r="Y26" s="241">
        <v>1.5</v>
      </c>
      <c r="Z26" s="243">
        <f t="shared" si="0"/>
        <v>21.957307060755337</v>
      </c>
      <c r="AA26" s="223"/>
      <c r="AB26" s="243">
        <f t="shared" si="1"/>
        <v>0.76190476190476186</v>
      </c>
      <c r="AC26" s="243">
        <f t="shared" si="2"/>
        <v>0.83333333333333337</v>
      </c>
      <c r="AD26" s="243">
        <f t="shared" si="3"/>
        <v>0.86206896551724133</v>
      </c>
      <c r="AE26" s="243">
        <f t="shared" si="4"/>
        <v>1.5</v>
      </c>
      <c r="AF26" s="243">
        <f t="shared" si="5"/>
        <v>1.5</v>
      </c>
      <c r="AG26" s="243">
        <f t="shared" si="6"/>
        <v>1.5</v>
      </c>
      <c r="AH26" s="243">
        <f t="shared" si="7"/>
        <v>1.5</v>
      </c>
      <c r="AI26" s="244">
        <f t="shared" si="8"/>
        <v>1.5</v>
      </c>
      <c r="AJ26" s="245">
        <f t="shared" si="9"/>
        <v>9.9573070607553369</v>
      </c>
    </row>
    <row r="27" spans="1:36" ht="14.65" customHeight="1" x14ac:dyDescent="0.25">
      <c r="A27" s="238">
        <v>22</v>
      </c>
      <c r="B27" s="124" t="s">
        <v>92</v>
      </c>
      <c r="C27" s="159" t="s">
        <v>55</v>
      </c>
      <c r="D27" s="160" t="s">
        <v>56</v>
      </c>
      <c r="E27" s="159">
        <v>9727</v>
      </c>
      <c r="F27" s="161" t="s">
        <v>93</v>
      </c>
      <c r="G27" s="109" t="s">
        <v>94</v>
      </c>
      <c r="H27" s="240" t="s">
        <v>150</v>
      </c>
      <c r="I27" s="241">
        <f>VLOOKUP($B27,'[1]0905'!$B$6:$N$28, 13, FALSE)</f>
        <v>0.42857142857142855</v>
      </c>
      <c r="J27" s="241">
        <v>1.5</v>
      </c>
      <c r="K27" s="241">
        <v>1.5</v>
      </c>
      <c r="L27" s="241">
        <f>VLOOKUP($B27,'[1]3005'!$B$6:$N$50, 13, FALSE)</f>
        <v>0.54166666666666663</v>
      </c>
      <c r="M27" s="241">
        <v>1.5</v>
      </c>
      <c r="N27" s="241">
        <v>1.5</v>
      </c>
      <c r="O27" s="241">
        <v>1.5</v>
      </c>
      <c r="P27" s="241">
        <v>1.5</v>
      </c>
      <c r="Q27" s="242"/>
      <c r="R27" s="241">
        <v>1.5</v>
      </c>
      <c r="S27" s="241">
        <v>1.5</v>
      </c>
      <c r="T27" s="241">
        <v>1.5</v>
      </c>
      <c r="U27" s="241">
        <v>1.5</v>
      </c>
      <c r="V27" s="241">
        <v>1.5</v>
      </c>
      <c r="W27" s="241">
        <v>1.5</v>
      </c>
      <c r="X27" s="241">
        <v>1.5</v>
      </c>
      <c r="Y27" s="241">
        <v>1.5</v>
      </c>
      <c r="Z27" s="243">
        <f t="shared" si="0"/>
        <v>21.970238095238095</v>
      </c>
      <c r="AA27" s="223"/>
      <c r="AB27" s="243">
        <f t="shared" si="1"/>
        <v>0.42857142857142855</v>
      </c>
      <c r="AC27" s="243">
        <f t="shared" si="2"/>
        <v>0.54166666666666663</v>
      </c>
      <c r="AD27" s="243">
        <f t="shared" si="3"/>
        <v>1.5</v>
      </c>
      <c r="AE27" s="243">
        <f t="shared" si="4"/>
        <v>1.5</v>
      </c>
      <c r="AF27" s="243">
        <f t="shared" si="5"/>
        <v>1.5</v>
      </c>
      <c r="AG27" s="243">
        <f t="shared" si="6"/>
        <v>1.5</v>
      </c>
      <c r="AH27" s="243">
        <f t="shared" si="7"/>
        <v>1.5</v>
      </c>
      <c r="AI27" s="244">
        <f t="shared" si="8"/>
        <v>1.5</v>
      </c>
      <c r="AJ27" s="245">
        <f t="shared" si="9"/>
        <v>9.9702380952380949</v>
      </c>
    </row>
    <row r="28" spans="1:36" ht="14.65" customHeight="1" x14ac:dyDescent="0.25">
      <c r="A28" s="238">
        <v>23</v>
      </c>
      <c r="B28" s="124" t="s">
        <v>100</v>
      </c>
      <c r="C28" s="159" t="s">
        <v>55</v>
      </c>
      <c r="D28" s="160" t="s">
        <v>56</v>
      </c>
      <c r="E28" s="159">
        <v>10324</v>
      </c>
      <c r="F28" s="161" t="s">
        <v>101</v>
      </c>
      <c r="G28" s="109" t="s">
        <v>102</v>
      </c>
      <c r="H28" s="240" t="s">
        <v>150</v>
      </c>
      <c r="I28" s="241">
        <v>1.5</v>
      </c>
      <c r="J28" s="241">
        <v>1.5</v>
      </c>
      <c r="K28" s="241">
        <f>VLOOKUP($B28,'[1]2305'!$B$6:$N$50, 13, FALSE)</f>
        <v>0.37931034482758619</v>
      </c>
      <c r="L28" s="241">
        <f>VLOOKUP($B28,'[1]3005'!$B$6:$N$50, 13, FALSE)</f>
        <v>0.66666666666666663</v>
      </c>
      <c r="M28" s="241">
        <v>1.5</v>
      </c>
      <c r="N28" s="241">
        <v>1.5</v>
      </c>
      <c r="O28" s="241">
        <v>1.5</v>
      </c>
      <c r="P28" s="241">
        <v>1.5</v>
      </c>
      <c r="Q28" s="242"/>
      <c r="R28" s="241">
        <v>1.5</v>
      </c>
      <c r="S28" s="241">
        <v>1.5</v>
      </c>
      <c r="T28" s="241">
        <v>1.5</v>
      </c>
      <c r="U28" s="241">
        <v>1.5</v>
      </c>
      <c r="V28" s="241">
        <v>1.5</v>
      </c>
      <c r="W28" s="241">
        <v>1.5</v>
      </c>
      <c r="X28" s="241">
        <v>1.5</v>
      </c>
      <c r="Y28" s="241">
        <v>1.5</v>
      </c>
      <c r="Z28" s="243">
        <f t="shared" si="0"/>
        <v>22.045977011494251</v>
      </c>
      <c r="AA28" s="223"/>
      <c r="AB28" s="243">
        <f t="shared" si="1"/>
        <v>0.37931034482758619</v>
      </c>
      <c r="AC28" s="243">
        <f t="shared" si="2"/>
        <v>0.66666666666666663</v>
      </c>
      <c r="AD28" s="243">
        <f t="shared" si="3"/>
        <v>1.5</v>
      </c>
      <c r="AE28" s="243">
        <f t="shared" si="4"/>
        <v>1.5</v>
      </c>
      <c r="AF28" s="243">
        <f t="shared" si="5"/>
        <v>1.5</v>
      </c>
      <c r="AG28" s="243">
        <f t="shared" si="6"/>
        <v>1.5</v>
      </c>
      <c r="AH28" s="243">
        <f t="shared" si="7"/>
        <v>1.5</v>
      </c>
      <c r="AI28" s="244">
        <f t="shared" si="8"/>
        <v>1.5</v>
      </c>
      <c r="AJ28" s="245">
        <f t="shared" si="9"/>
        <v>10.045977011494253</v>
      </c>
    </row>
    <row r="29" spans="1:36" s="223" customFormat="1" ht="13.35" customHeight="1" x14ac:dyDescent="0.2">
      <c r="A29" s="238">
        <v>24</v>
      </c>
      <c r="B29" s="135" t="s">
        <v>115</v>
      </c>
      <c r="C29" s="153" t="s">
        <v>60</v>
      </c>
      <c r="D29" s="133" t="s">
        <v>56</v>
      </c>
      <c r="E29" s="134">
        <v>15953</v>
      </c>
      <c r="F29" s="131" t="s">
        <v>116</v>
      </c>
      <c r="G29" s="153" t="s">
        <v>117</v>
      </c>
      <c r="H29" s="240" t="s">
        <v>150</v>
      </c>
      <c r="I29" s="241">
        <f>VLOOKUP($B29,'[1]0905'!$B$6:$N$28, 13, FALSE)</f>
        <v>0.95238095238095233</v>
      </c>
      <c r="J29" s="241">
        <v>1.5</v>
      </c>
      <c r="K29" s="241">
        <f>VLOOKUP($B29,'[1]2305'!$B$6:$N$50, 13, FALSE)</f>
        <v>0.89655172413793105</v>
      </c>
      <c r="L29" s="241">
        <f>VLOOKUP($B29,'[1]3005'!$B$6:$N$50, 13, FALSE)</f>
        <v>0.875</v>
      </c>
      <c r="M29" s="241">
        <v>1.5</v>
      </c>
      <c r="N29" s="241">
        <v>1.5</v>
      </c>
      <c r="O29" s="241">
        <v>1.5</v>
      </c>
      <c r="P29" s="241">
        <v>1.5</v>
      </c>
      <c r="Q29" s="242"/>
      <c r="R29" s="241">
        <v>1.5</v>
      </c>
      <c r="S29" s="241">
        <v>1.5</v>
      </c>
      <c r="T29" s="241">
        <v>1.5</v>
      </c>
      <c r="U29" s="241">
        <v>1.5</v>
      </c>
      <c r="V29" s="241">
        <v>1.5</v>
      </c>
      <c r="W29" s="241">
        <v>1.5</v>
      </c>
      <c r="X29" s="241">
        <v>1.5</v>
      </c>
      <c r="Y29" s="241">
        <v>1.5</v>
      </c>
      <c r="Z29" s="243">
        <f t="shared" si="0"/>
        <v>22.223932676518885</v>
      </c>
      <c r="AB29" s="243">
        <f t="shared" si="1"/>
        <v>0.875</v>
      </c>
      <c r="AC29" s="243">
        <f t="shared" si="2"/>
        <v>0.89655172413793105</v>
      </c>
      <c r="AD29" s="243">
        <f t="shared" si="3"/>
        <v>0.95238095238095233</v>
      </c>
      <c r="AE29" s="243">
        <f t="shared" si="4"/>
        <v>1.5</v>
      </c>
      <c r="AF29" s="243">
        <f t="shared" si="5"/>
        <v>1.5</v>
      </c>
      <c r="AG29" s="243">
        <f t="shared" si="6"/>
        <v>1.5</v>
      </c>
      <c r="AH29" s="243">
        <f t="shared" si="7"/>
        <v>1.5</v>
      </c>
      <c r="AI29" s="244">
        <f t="shared" si="8"/>
        <v>1.5</v>
      </c>
      <c r="AJ29" s="245">
        <f t="shared" si="9"/>
        <v>10.223932676518883</v>
      </c>
    </row>
    <row r="30" spans="1:36" s="223" customFormat="1" ht="13.35" customHeight="1" x14ac:dyDescent="0.25">
      <c r="A30" s="238">
        <v>25</v>
      </c>
      <c r="B30" s="258" t="s">
        <v>159</v>
      </c>
      <c r="C30" s="106" t="s">
        <v>60</v>
      </c>
      <c r="D30" s="107" t="s">
        <v>56</v>
      </c>
      <c r="E30" s="108" t="s">
        <v>160</v>
      </c>
      <c r="F30" s="105" t="s">
        <v>161</v>
      </c>
      <c r="G30" s="109" t="s">
        <v>162</v>
      </c>
      <c r="H30" s="240" t="s">
        <v>151</v>
      </c>
      <c r="I30" s="241">
        <f>VLOOKUP($B30,'[1]0905'!$B$6:$N$28, 13, FALSE)</f>
        <v>0.5714285714285714</v>
      </c>
      <c r="J30" s="241">
        <v>1.5</v>
      </c>
      <c r="K30" s="241">
        <f>VLOOKUP($B30,'[1]2305'!$B$6:$N$50, 13, FALSE)</f>
        <v>0.75862068965517238</v>
      </c>
      <c r="L30" s="241">
        <v>1.5</v>
      </c>
      <c r="M30" s="241">
        <v>1.5</v>
      </c>
      <c r="N30" s="241">
        <v>1.5</v>
      </c>
      <c r="O30" s="241">
        <v>1.5</v>
      </c>
      <c r="P30" s="241">
        <v>1.5</v>
      </c>
      <c r="Q30" s="242"/>
      <c r="R30" s="241">
        <v>1.5</v>
      </c>
      <c r="S30" s="241">
        <v>1.5</v>
      </c>
      <c r="T30" s="241">
        <v>1.5</v>
      </c>
      <c r="U30" s="241">
        <v>1.5</v>
      </c>
      <c r="V30" s="241">
        <v>1.5</v>
      </c>
      <c r="W30" s="241">
        <v>1.5</v>
      </c>
      <c r="X30" s="241">
        <v>1.5</v>
      </c>
      <c r="Y30" s="241">
        <v>1.5</v>
      </c>
      <c r="Z30" s="243">
        <f t="shared" si="0"/>
        <v>22.330049261083744</v>
      </c>
      <c r="AB30" s="243">
        <f t="shared" si="1"/>
        <v>0.5714285714285714</v>
      </c>
      <c r="AC30" s="243">
        <f t="shared" si="2"/>
        <v>0.75862068965517238</v>
      </c>
      <c r="AD30" s="243">
        <f t="shared" si="3"/>
        <v>1.5</v>
      </c>
      <c r="AE30" s="243">
        <f t="shared" si="4"/>
        <v>1.5</v>
      </c>
      <c r="AF30" s="243">
        <f t="shared" si="5"/>
        <v>1.5</v>
      </c>
      <c r="AG30" s="243">
        <f t="shared" si="6"/>
        <v>1.5</v>
      </c>
      <c r="AH30" s="243">
        <f t="shared" si="7"/>
        <v>1.5</v>
      </c>
      <c r="AI30" s="244">
        <f t="shared" si="8"/>
        <v>1.5</v>
      </c>
      <c r="AJ30" s="245">
        <f t="shared" si="9"/>
        <v>10.330049261083744</v>
      </c>
    </row>
    <row r="31" spans="1:36" s="223" customFormat="1" ht="13.35" customHeight="1" x14ac:dyDescent="0.2">
      <c r="A31" s="238">
        <v>26</v>
      </c>
      <c r="B31" s="124" t="s">
        <v>124</v>
      </c>
      <c r="C31" s="159" t="s">
        <v>60</v>
      </c>
      <c r="D31" s="160" t="s">
        <v>56</v>
      </c>
      <c r="E31" s="159">
        <v>3567</v>
      </c>
      <c r="F31" s="161" t="s">
        <v>125</v>
      </c>
      <c r="G31" s="109" t="s">
        <v>126</v>
      </c>
      <c r="H31" s="240" t="s">
        <v>150</v>
      </c>
      <c r="I31" s="241">
        <v>1.5</v>
      </c>
      <c r="J31" s="241">
        <f>VLOOKUP($B31,'[1]1505'!$B$6:$N$50, 13, FALSE)</f>
        <v>0.95</v>
      </c>
      <c r="K31" s="241">
        <f>VLOOKUP($B31,'[1]2305'!$B$6:$N$50, 13, FALSE)</f>
        <v>0.93103448275862066</v>
      </c>
      <c r="L31" s="241">
        <f>VLOOKUP($B31,'[1]3005'!$B$6:$N$50, 13, FALSE)</f>
        <v>1</v>
      </c>
      <c r="M31" s="241">
        <v>1.5</v>
      </c>
      <c r="N31" s="241">
        <v>1.5</v>
      </c>
      <c r="O31" s="241">
        <v>1.5</v>
      </c>
      <c r="P31" s="241">
        <v>1.5</v>
      </c>
      <c r="Q31" s="242"/>
      <c r="R31" s="241">
        <v>1.5</v>
      </c>
      <c r="S31" s="241">
        <v>1.5</v>
      </c>
      <c r="T31" s="241">
        <v>1.5</v>
      </c>
      <c r="U31" s="241">
        <v>1.5</v>
      </c>
      <c r="V31" s="241">
        <v>1.5</v>
      </c>
      <c r="W31" s="241">
        <v>1.5</v>
      </c>
      <c r="X31" s="241">
        <v>1.5</v>
      </c>
      <c r="Y31" s="241">
        <v>1.5</v>
      </c>
      <c r="Z31" s="243">
        <f t="shared" si="0"/>
        <v>22.381034482758622</v>
      </c>
      <c r="AB31" s="243">
        <f t="shared" si="1"/>
        <v>0.93103448275862066</v>
      </c>
      <c r="AC31" s="243">
        <f t="shared" si="2"/>
        <v>0.95</v>
      </c>
      <c r="AD31" s="243">
        <f t="shared" si="3"/>
        <v>1</v>
      </c>
      <c r="AE31" s="243">
        <f t="shared" si="4"/>
        <v>1.5</v>
      </c>
      <c r="AF31" s="243">
        <f t="shared" si="5"/>
        <v>1.5</v>
      </c>
      <c r="AG31" s="243">
        <f t="shared" si="6"/>
        <v>1.5</v>
      </c>
      <c r="AH31" s="243">
        <f t="shared" si="7"/>
        <v>1.5</v>
      </c>
      <c r="AI31" s="244">
        <f t="shared" si="8"/>
        <v>1.5</v>
      </c>
      <c r="AJ31" s="245">
        <f t="shared" si="9"/>
        <v>10.38103448275862</v>
      </c>
    </row>
    <row r="32" spans="1:36" s="223" customFormat="1" ht="13.35" customHeight="1" x14ac:dyDescent="0.2">
      <c r="A32" s="238">
        <v>27</v>
      </c>
      <c r="B32" s="135" t="s">
        <v>163</v>
      </c>
      <c r="C32" s="153" t="s">
        <v>164</v>
      </c>
      <c r="D32" s="133" t="s">
        <v>56</v>
      </c>
      <c r="E32" s="134">
        <v>123</v>
      </c>
      <c r="F32" s="135" t="s">
        <v>61</v>
      </c>
      <c r="G32" s="136" t="s">
        <v>165</v>
      </c>
      <c r="H32" s="240" t="s">
        <v>150</v>
      </c>
      <c r="I32" s="241">
        <v>1.5</v>
      </c>
      <c r="J32" s="241">
        <f>VLOOKUP($B32,'[1]1505'!$B$6:$N$50, 13, FALSE)</f>
        <v>0.85</v>
      </c>
      <c r="K32" s="241">
        <f>VLOOKUP($B32,'[1]2305'!$B$6:$N$50, 13, FALSE)</f>
        <v>0.68965517241379315</v>
      </c>
      <c r="L32" s="241">
        <v>1.5</v>
      </c>
      <c r="M32" s="241">
        <v>1.5</v>
      </c>
      <c r="N32" s="241">
        <v>1.5</v>
      </c>
      <c r="O32" s="241">
        <v>1.5</v>
      </c>
      <c r="P32" s="241">
        <v>1.5</v>
      </c>
      <c r="Q32" s="242"/>
      <c r="R32" s="241">
        <v>1.5</v>
      </c>
      <c r="S32" s="241">
        <v>1.5</v>
      </c>
      <c r="T32" s="241">
        <v>1.5</v>
      </c>
      <c r="U32" s="241">
        <v>1.5</v>
      </c>
      <c r="V32" s="241">
        <v>1.5</v>
      </c>
      <c r="W32" s="241">
        <v>1.5</v>
      </c>
      <c r="X32" s="241">
        <v>1.5</v>
      </c>
      <c r="Y32" s="241">
        <v>1.5</v>
      </c>
      <c r="Z32" s="243">
        <f t="shared" si="0"/>
        <v>22.539655172413795</v>
      </c>
      <c r="AB32" s="243">
        <f t="shared" si="1"/>
        <v>0.68965517241379315</v>
      </c>
      <c r="AC32" s="243">
        <f t="shared" si="2"/>
        <v>0.85</v>
      </c>
      <c r="AD32" s="243">
        <f t="shared" si="3"/>
        <v>1.5</v>
      </c>
      <c r="AE32" s="243">
        <f t="shared" si="4"/>
        <v>1.5</v>
      </c>
      <c r="AF32" s="243">
        <f t="shared" si="5"/>
        <v>1.5</v>
      </c>
      <c r="AG32" s="243">
        <f t="shared" si="6"/>
        <v>1.5</v>
      </c>
      <c r="AH32" s="243">
        <f t="shared" si="7"/>
        <v>1.5</v>
      </c>
      <c r="AI32" s="244">
        <f t="shared" si="8"/>
        <v>1.5</v>
      </c>
      <c r="AJ32" s="245">
        <f t="shared" si="9"/>
        <v>10.539655172413793</v>
      </c>
    </row>
    <row r="33" spans="1:51" x14ac:dyDescent="0.25">
      <c r="A33" s="238">
        <v>28</v>
      </c>
      <c r="B33" s="124" t="s">
        <v>166</v>
      </c>
      <c r="C33" s="159" t="s">
        <v>55</v>
      </c>
      <c r="D33" s="107" t="s">
        <v>56</v>
      </c>
      <c r="E33" s="108">
        <v>15666</v>
      </c>
      <c r="F33" s="105" t="s">
        <v>167</v>
      </c>
      <c r="G33" s="109" t="s">
        <v>168</v>
      </c>
      <c r="H33" s="248" t="s">
        <v>151</v>
      </c>
      <c r="I33" s="241">
        <v>1.5</v>
      </c>
      <c r="J33" s="241">
        <f>VLOOKUP($B33,'[1]1505'!$B$6:$N$50, 13, FALSE)</f>
        <v>0.1</v>
      </c>
      <c r="K33" s="241">
        <v>1.5</v>
      </c>
      <c r="L33" s="241">
        <v>1.5</v>
      </c>
      <c r="M33" s="241">
        <v>1.5</v>
      </c>
      <c r="N33" s="241">
        <v>1.5</v>
      </c>
      <c r="O33" s="241">
        <v>1.5</v>
      </c>
      <c r="P33" s="241">
        <v>1.5</v>
      </c>
      <c r="Q33" s="242"/>
      <c r="R33" s="241">
        <v>1.5</v>
      </c>
      <c r="S33" s="241">
        <v>1.5</v>
      </c>
      <c r="T33" s="241">
        <v>1.5</v>
      </c>
      <c r="U33" s="241">
        <v>1.5</v>
      </c>
      <c r="V33" s="241">
        <v>1.5</v>
      </c>
      <c r="W33" s="241">
        <v>1.5</v>
      </c>
      <c r="X33" s="241">
        <v>1.5</v>
      </c>
      <c r="Y33" s="241">
        <v>1.5</v>
      </c>
      <c r="Z33" s="243">
        <f t="shared" si="0"/>
        <v>22.6</v>
      </c>
      <c r="AA33" s="223"/>
      <c r="AB33" s="243">
        <f t="shared" si="1"/>
        <v>0.1</v>
      </c>
      <c r="AC33" s="243">
        <f t="shared" si="2"/>
        <v>1.5</v>
      </c>
      <c r="AD33" s="243">
        <f t="shared" si="3"/>
        <v>1.5</v>
      </c>
      <c r="AE33" s="243">
        <f t="shared" si="4"/>
        <v>1.5</v>
      </c>
      <c r="AF33" s="243">
        <f t="shared" si="5"/>
        <v>1.5</v>
      </c>
      <c r="AG33" s="243">
        <f t="shared" si="6"/>
        <v>1.5</v>
      </c>
      <c r="AH33" s="243">
        <f t="shared" si="7"/>
        <v>1.5</v>
      </c>
      <c r="AI33" s="244">
        <f t="shared" si="8"/>
        <v>1.5</v>
      </c>
      <c r="AJ33" s="245">
        <f t="shared" si="9"/>
        <v>10.6</v>
      </c>
    </row>
    <row r="34" spans="1:51" x14ac:dyDescent="0.25">
      <c r="A34" s="238">
        <v>29</v>
      </c>
      <c r="B34" s="105" t="s">
        <v>169</v>
      </c>
      <c r="C34" s="106" t="s">
        <v>156</v>
      </c>
      <c r="D34" s="107" t="s">
        <v>56</v>
      </c>
      <c r="E34" s="108">
        <v>174</v>
      </c>
      <c r="F34" s="105" t="s">
        <v>81</v>
      </c>
      <c r="G34" s="109" t="s">
        <v>170</v>
      </c>
      <c r="H34" s="248" t="s">
        <v>151</v>
      </c>
      <c r="I34" s="241">
        <v>1.5</v>
      </c>
      <c r="J34" s="241">
        <v>1.5</v>
      </c>
      <c r="K34" s="241">
        <f>VLOOKUP($B34,'[1]2305'!$B$6:$N$50, 13, FALSE)</f>
        <v>0.17241379310344829</v>
      </c>
      <c r="L34" s="241">
        <v>1.5</v>
      </c>
      <c r="M34" s="241">
        <v>1.5</v>
      </c>
      <c r="N34" s="241">
        <v>1.5</v>
      </c>
      <c r="O34" s="241">
        <v>1.5</v>
      </c>
      <c r="P34" s="241">
        <v>1.5</v>
      </c>
      <c r="Q34" s="242"/>
      <c r="R34" s="241">
        <v>1.5</v>
      </c>
      <c r="S34" s="241">
        <v>1.5</v>
      </c>
      <c r="T34" s="241">
        <v>1.5</v>
      </c>
      <c r="U34" s="241">
        <v>1.5</v>
      </c>
      <c r="V34" s="241">
        <v>1.5</v>
      </c>
      <c r="W34" s="241">
        <v>1.5</v>
      </c>
      <c r="X34" s="241">
        <v>1.5</v>
      </c>
      <c r="Y34" s="241">
        <v>1.5</v>
      </c>
      <c r="Z34" s="243">
        <f t="shared" si="0"/>
        <v>22.672413793103448</v>
      </c>
      <c r="AA34" s="223"/>
      <c r="AB34" s="243">
        <f t="shared" si="1"/>
        <v>0.17241379310344829</v>
      </c>
      <c r="AC34" s="243">
        <f t="shared" si="2"/>
        <v>1.5</v>
      </c>
      <c r="AD34" s="243">
        <f t="shared" si="3"/>
        <v>1.5</v>
      </c>
      <c r="AE34" s="243">
        <f t="shared" si="4"/>
        <v>1.5</v>
      </c>
      <c r="AF34" s="243">
        <f t="shared" si="5"/>
        <v>1.5</v>
      </c>
      <c r="AG34" s="243">
        <f t="shared" si="6"/>
        <v>1.5</v>
      </c>
      <c r="AH34" s="243">
        <f t="shared" si="7"/>
        <v>1.5</v>
      </c>
      <c r="AI34" s="244">
        <f t="shared" si="8"/>
        <v>1.5</v>
      </c>
      <c r="AJ34" s="245">
        <f t="shared" si="9"/>
        <v>10.672413793103448</v>
      </c>
    </row>
    <row r="35" spans="1:51" x14ac:dyDescent="0.25">
      <c r="A35" s="238">
        <v>30</v>
      </c>
      <c r="B35" s="135" t="s">
        <v>171</v>
      </c>
      <c r="C35" s="153" t="s">
        <v>172</v>
      </c>
      <c r="D35" s="133" t="s">
        <v>56</v>
      </c>
      <c r="E35" s="134">
        <v>15179</v>
      </c>
      <c r="F35" s="135" t="s">
        <v>173</v>
      </c>
      <c r="G35" s="259" t="s">
        <v>174</v>
      </c>
      <c r="H35" s="240" t="s">
        <v>151</v>
      </c>
      <c r="I35" s="241">
        <v>1.5</v>
      </c>
      <c r="J35" s="241">
        <f>VLOOKUP($B35,'[1]1505'!$B$6:$N$50, 13, FALSE)</f>
        <v>0.2</v>
      </c>
      <c r="K35" s="241">
        <v>1.5</v>
      </c>
      <c r="L35" s="241">
        <v>1.5</v>
      </c>
      <c r="M35" s="241">
        <v>1.5</v>
      </c>
      <c r="N35" s="241">
        <v>1.5</v>
      </c>
      <c r="O35" s="241">
        <v>1.5</v>
      </c>
      <c r="P35" s="241">
        <v>1.5</v>
      </c>
      <c r="Q35" s="242"/>
      <c r="R35" s="241">
        <v>1.5</v>
      </c>
      <c r="S35" s="241">
        <v>1.5</v>
      </c>
      <c r="T35" s="241">
        <v>1.5</v>
      </c>
      <c r="U35" s="241">
        <v>1.5</v>
      </c>
      <c r="V35" s="241">
        <v>1.5</v>
      </c>
      <c r="W35" s="241">
        <v>1.5</v>
      </c>
      <c r="X35" s="241">
        <v>1.5</v>
      </c>
      <c r="Y35" s="241">
        <v>1.5</v>
      </c>
      <c r="Z35" s="243">
        <f t="shared" si="0"/>
        <v>22.7</v>
      </c>
      <c r="AA35" s="223"/>
      <c r="AB35" s="243">
        <f t="shared" si="1"/>
        <v>0.2</v>
      </c>
      <c r="AC35" s="243">
        <f t="shared" si="2"/>
        <v>1.5</v>
      </c>
      <c r="AD35" s="243">
        <f t="shared" si="3"/>
        <v>1.5</v>
      </c>
      <c r="AE35" s="243">
        <f t="shared" si="4"/>
        <v>1.5</v>
      </c>
      <c r="AF35" s="243">
        <f t="shared" si="5"/>
        <v>1.5</v>
      </c>
      <c r="AG35" s="243">
        <f t="shared" si="6"/>
        <v>1.5</v>
      </c>
      <c r="AH35" s="243">
        <f t="shared" si="7"/>
        <v>1.5</v>
      </c>
      <c r="AI35" s="244">
        <f t="shared" si="8"/>
        <v>1.5</v>
      </c>
      <c r="AJ35" s="245">
        <f t="shared" si="9"/>
        <v>10.7</v>
      </c>
    </row>
    <row r="36" spans="1:51" x14ac:dyDescent="0.25">
      <c r="A36" s="238">
        <v>31</v>
      </c>
      <c r="B36" s="105" t="s">
        <v>175</v>
      </c>
      <c r="C36" s="106" t="s">
        <v>55</v>
      </c>
      <c r="D36" s="107" t="s">
        <v>56</v>
      </c>
      <c r="E36" s="108">
        <v>475</v>
      </c>
      <c r="F36" s="105" t="s">
        <v>75</v>
      </c>
      <c r="G36" s="146" t="s">
        <v>176</v>
      </c>
      <c r="H36" s="240" t="s">
        <v>150</v>
      </c>
      <c r="I36" s="241">
        <v>1.5</v>
      </c>
      <c r="J36" s="241">
        <v>1.5</v>
      </c>
      <c r="K36" s="241">
        <f>VLOOKUP($B36,'[1]2305'!$B$6:$N$50, 13, FALSE)</f>
        <v>0.2413793103448276</v>
      </c>
      <c r="L36" s="241">
        <v>1.5</v>
      </c>
      <c r="M36" s="241">
        <v>1.5</v>
      </c>
      <c r="N36" s="241">
        <v>1.5</v>
      </c>
      <c r="O36" s="241">
        <v>1.5</v>
      </c>
      <c r="P36" s="241">
        <v>1.5</v>
      </c>
      <c r="Q36" s="242"/>
      <c r="R36" s="241">
        <v>1.5</v>
      </c>
      <c r="S36" s="241">
        <v>1.5</v>
      </c>
      <c r="T36" s="241">
        <v>1.5</v>
      </c>
      <c r="U36" s="241">
        <v>1.5</v>
      </c>
      <c r="V36" s="241">
        <v>1.5</v>
      </c>
      <c r="W36" s="241">
        <v>1.5</v>
      </c>
      <c r="X36" s="241">
        <v>1.5</v>
      </c>
      <c r="Y36" s="241">
        <v>1.5</v>
      </c>
      <c r="Z36" s="243">
        <f t="shared" si="0"/>
        <v>22.741379310344826</v>
      </c>
      <c r="AA36" s="223"/>
      <c r="AB36" s="243">
        <f t="shared" si="1"/>
        <v>0.2413793103448276</v>
      </c>
      <c r="AC36" s="243">
        <f t="shared" si="2"/>
        <v>1.5</v>
      </c>
      <c r="AD36" s="243">
        <f t="shared" si="3"/>
        <v>1.5</v>
      </c>
      <c r="AE36" s="243">
        <f t="shared" si="4"/>
        <v>1.5</v>
      </c>
      <c r="AF36" s="243">
        <f t="shared" si="5"/>
        <v>1.5</v>
      </c>
      <c r="AG36" s="243">
        <f t="shared" si="6"/>
        <v>1.5</v>
      </c>
      <c r="AH36" s="243">
        <f t="shared" si="7"/>
        <v>1.5</v>
      </c>
      <c r="AI36" s="244">
        <f t="shared" si="8"/>
        <v>1.5</v>
      </c>
      <c r="AJ36" s="245">
        <f t="shared" si="9"/>
        <v>10.741379310344827</v>
      </c>
    </row>
    <row r="37" spans="1:51" x14ac:dyDescent="0.25">
      <c r="A37" s="238">
        <v>32</v>
      </c>
      <c r="B37" s="178" t="s">
        <v>177</v>
      </c>
      <c r="C37" s="179" t="s">
        <v>60</v>
      </c>
      <c r="D37" s="180" t="s">
        <v>56</v>
      </c>
      <c r="E37" s="181">
        <v>15509</v>
      </c>
      <c r="F37" s="178" t="s">
        <v>178</v>
      </c>
      <c r="G37" s="252" t="s">
        <v>179</v>
      </c>
      <c r="H37" s="240" t="s">
        <v>150</v>
      </c>
      <c r="I37" s="241">
        <f>VLOOKUP($B37,'[1]0905'!$B$6:$N$28, 13, FALSE)</f>
        <v>1</v>
      </c>
      <c r="J37" s="241">
        <v>1.5</v>
      </c>
      <c r="K37" s="241">
        <f>VLOOKUP($B37,'[1]2305'!$B$6:$N$50, 13, FALSE)</f>
        <v>0.96551724137931039</v>
      </c>
      <c r="L37" s="241">
        <v>1.5</v>
      </c>
      <c r="M37" s="241">
        <v>1.5</v>
      </c>
      <c r="N37" s="241">
        <v>1.5</v>
      </c>
      <c r="O37" s="241">
        <v>1.5</v>
      </c>
      <c r="P37" s="241">
        <v>1.5</v>
      </c>
      <c r="Q37" s="242"/>
      <c r="R37" s="241">
        <v>1.5</v>
      </c>
      <c r="S37" s="241">
        <v>1.5</v>
      </c>
      <c r="T37" s="241">
        <v>1.5</v>
      </c>
      <c r="U37" s="241">
        <v>1.5</v>
      </c>
      <c r="V37" s="241">
        <v>1.5</v>
      </c>
      <c r="W37" s="241">
        <v>1.5</v>
      </c>
      <c r="X37" s="241">
        <v>1.5</v>
      </c>
      <c r="Y37" s="241">
        <v>1.5</v>
      </c>
      <c r="Z37" s="243">
        <f t="shared" si="0"/>
        <v>22.96551724137931</v>
      </c>
      <c r="AA37" s="223"/>
      <c r="AB37" s="243">
        <f t="shared" si="1"/>
        <v>0.96551724137931039</v>
      </c>
      <c r="AC37" s="243">
        <f t="shared" si="2"/>
        <v>1</v>
      </c>
      <c r="AD37" s="243">
        <f t="shared" si="3"/>
        <v>1.5</v>
      </c>
      <c r="AE37" s="243">
        <f t="shared" si="4"/>
        <v>1.5</v>
      </c>
      <c r="AF37" s="243">
        <f t="shared" si="5"/>
        <v>1.5</v>
      </c>
      <c r="AG37" s="243">
        <f t="shared" si="6"/>
        <v>1.5</v>
      </c>
      <c r="AH37" s="243">
        <f t="shared" si="7"/>
        <v>1.5</v>
      </c>
      <c r="AI37" s="244">
        <f t="shared" si="8"/>
        <v>1.5</v>
      </c>
      <c r="AJ37" s="245">
        <f t="shared" si="9"/>
        <v>10.96551724137931</v>
      </c>
    </row>
    <row r="38" spans="1:51" x14ac:dyDescent="0.25">
      <c r="A38" s="238">
        <v>33</v>
      </c>
      <c r="B38" s="195" t="s">
        <v>180</v>
      </c>
      <c r="C38" s="196" t="s">
        <v>60</v>
      </c>
      <c r="D38" s="197" t="s">
        <v>56</v>
      </c>
      <c r="E38" s="198">
        <v>914</v>
      </c>
      <c r="F38" s="195" t="s">
        <v>181</v>
      </c>
      <c r="G38" s="257" t="s">
        <v>182</v>
      </c>
      <c r="H38" s="240" t="s">
        <v>150</v>
      </c>
      <c r="I38" s="241">
        <v>1.5</v>
      </c>
      <c r="J38" s="241">
        <f>VLOOKUP($B38,'[1]1505'!$B$6:$N$50, 13, FALSE)</f>
        <v>1</v>
      </c>
      <c r="K38" s="241">
        <f>VLOOKUP($B38,'[1]2305'!$B$6:$N$50, 13, FALSE)</f>
        <v>1</v>
      </c>
      <c r="L38" s="241">
        <v>1.5</v>
      </c>
      <c r="M38" s="241">
        <v>1.5</v>
      </c>
      <c r="N38" s="241">
        <v>1.5</v>
      </c>
      <c r="O38" s="241">
        <v>1.5</v>
      </c>
      <c r="P38" s="241">
        <v>1.5</v>
      </c>
      <c r="Q38" s="242"/>
      <c r="R38" s="241">
        <v>1.5</v>
      </c>
      <c r="S38" s="241">
        <v>1.5</v>
      </c>
      <c r="T38" s="241">
        <v>1.5</v>
      </c>
      <c r="U38" s="241">
        <v>1.5</v>
      </c>
      <c r="V38" s="241">
        <v>1.5</v>
      </c>
      <c r="W38" s="241">
        <v>1.5</v>
      </c>
      <c r="X38" s="241">
        <v>1.5</v>
      </c>
      <c r="Y38" s="241">
        <v>1.5</v>
      </c>
      <c r="Z38" s="243">
        <f t="shared" si="0"/>
        <v>23</v>
      </c>
      <c r="AA38" s="223"/>
      <c r="AB38" s="243">
        <f t="shared" si="1"/>
        <v>1</v>
      </c>
      <c r="AC38" s="243">
        <f t="shared" si="2"/>
        <v>1</v>
      </c>
      <c r="AD38" s="243">
        <f t="shared" si="3"/>
        <v>1.5</v>
      </c>
      <c r="AE38" s="243">
        <f t="shared" si="4"/>
        <v>1.5</v>
      </c>
      <c r="AF38" s="243">
        <f t="shared" si="5"/>
        <v>1.5</v>
      </c>
      <c r="AG38" s="243">
        <f t="shared" si="6"/>
        <v>1.5</v>
      </c>
      <c r="AH38" s="243">
        <f t="shared" si="7"/>
        <v>1.5</v>
      </c>
      <c r="AI38" s="244">
        <f t="shared" si="8"/>
        <v>1.5</v>
      </c>
      <c r="AJ38" s="245">
        <f t="shared" si="9"/>
        <v>11</v>
      </c>
    </row>
    <row r="39" spans="1:51" x14ac:dyDescent="0.25">
      <c r="A39" s="238">
        <v>34</v>
      </c>
      <c r="B39" s="178" t="s">
        <v>106</v>
      </c>
      <c r="C39" s="179" t="s">
        <v>60</v>
      </c>
      <c r="D39" s="180" t="s">
        <v>56</v>
      </c>
      <c r="E39" s="181">
        <v>7055</v>
      </c>
      <c r="F39" s="178" t="s">
        <v>107</v>
      </c>
      <c r="G39" s="252" t="s">
        <v>108</v>
      </c>
      <c r="H39" s="240" t="s">
        <v>150</v>
      </c>
      <c r="I39" s="241">
        <v>1.5</v>
      </c>
      <c r="J39" s="241">
        <v>1.5</v>
      </c>
      <c r="K39" s="241">
        <v>1.5</v>
      </c>
      <c r="L39" s="241">
        <f>VLOOKUP($B39,'[1]3005'!$B$6:$N$50, 13, FALSE)</f>
        <v>0.75</v>
      </c>
      <c r="M39" s="241">
        <v>1.5</v>
      </c>
      <c r="N39" s="241">
        <v>1.5</v>
      </c>
      <c r="O39" s="241">
        <v>1.5</v>
      </c>
      <c r="P39" s="241">
        <v>1.5</v>
      </c>
      <c r="Q39" s="242"/>
      <c r="R39" s="241">
        <v>1.5</v>
      </c>
      <c r="S39" s="241">
        <v>1.5</v>
      </c>
      <c r="T39" s="241">
        <v>1.5</v>
      </c>
      <c r="U39" s="241">
        <v>1.5</v>
      </c>
      <c r="V39" s="241">
        <v>1.5</v>
      </c>
      <c r="W39" s="241">
        <v>1.5</v>
      </c>
      <c r="X39" s="241">
        <v>1.5</v>
      </c>
      <c r="Y39" s="241">
        <v>1.5</v>
      </c>
      <c r="Z39" s="243">
        <f t="shared" si="0"/>
        <v>23.25</v>
      </c>
      <c r="AA39" s="223"/>
      <c r="AB39" s="243">
        <f t="shared" si="1"/>
        <v>0.75</v>
      </c>
      <c r="AC39" s="243">
        <f t="shared" si="2"/>
        <v>1.5</v>
      </c>
      <c r="AD39" s="243">
        <f t="shared" si="3"/>
        <v>1.5</v>
      </c>
      <c r="AE39" s="243">
        <f t="shared" si="4"/>
        <v>1.5</v>
      </c>
      <c r="AF39" s="243">
        <f t="shared" si="5"/>
        <v>1.5</v>
      </c>
      <c r="AG39" s="243">
        <f t="shared" si="6"/>
        <v>1.5</v>
      </c>
      <c r="AH39" s="243">
        <f t="shared" si="7"/>
        <v>1.5</v>
      </c>
      <c r="AI39" s="244">
        <f t="shared" si="8"/>
        <v>1.5</v>
      </c>
      <c r="AJ39" s="245">
        <f t="shared" si="9"/>
        <v>11.25</v>
      </c>
    </row>
    <row r="40" spans="1:51" x14ac:dyDescent="0.25"/>
    <row r="41" spans="1:51" s="121" customFormat="1" ht="12.75" customHeight="1" x14ac:dyDescent="0.2">
      <c r="AK41" s="101"/>
      <c r="AL41" s="102"/>
      <c r="AM41" s="103"/>
      <c r="AN41" s="103"/>
      <c r="AO41" s="101"/>
      <c r="AP41" s="102"/>
      <c r="AQ41" s="103"/>
      <c r="AR41" s="103"/>
      <c r="AS41" s="101"/>
      <c r="AT41" s="102"/>
      <c r="AU41" s="103"/>
      <c r="AV41" s="103"/>
      <c r="AW41" s="101"/>
      <c r="AX41" s="104"/>
      <c r="AY41" s="104"/>
    </row>
    <row r="42" spans="1:51" x14ac:dyDescent="0.25"/>
    <row r="43" spans="1:51" x14ac:dyDescent="0.25"/>
    <row r="44" spans="1:51" x14ac:dyDescent="0.25"/>
    <row r="45" spans="1:51" x14ac:dyDescent="0.25"/>
    <row r="46" spans="1:51" x14ac:dyDescent="0.25"/>
    <row r="47" spans="1:51" x14ac:dyDescent="0.25"/>
    <row r="48" spans="1:5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</sheetData>
  <autoFilter ref="A5:AJ39" xr:uid="{EE37F727-8EDA-405C-9E5C-553863F99D5F}">
    <sortState xmlns:xlrd2="http://schemas.microsoft.com/office/spreadsheetml/2017/richdata2" ref="A6:AJ39">
      <sortCondition ref="AJ5:AJ39"/>
    </sortState>
  </autoFilter>
  <mergeCells count="1">
    <mergeCell ref="D4:E4"/>
  </mergeCells>
  <dataValidations count="1">
    <dataValidation type="list" allowBlank="1" sqref="AX41:AY41" xr:uid="{47D1C83B-4DD6-4333-B266-6C67602A8D17}">
      <formula1>$AL$1:$AM$1</formula1>
    </dataValidation>
  </dataValidations>
  <pageMargins left="0.70866141732283472" right="0.70866141732283472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7471-BC7C-4868-9208-1CE1221CEEF2}">
  <dimension ref="A1:AY861"/>
  <sheetViews>
    <sheetView zoomScaleNormal="100" workbookViewId="0">
      <selection activeCell="N46" sqref="N46"/>
    </sheetView>
  </sheetViews>
  <sheetFormatPr baseColWidth="10" defaultColWidth="15.28515625" defaultRowHeight="15" customHeight="1" outlineLevelCol="1" x14ac:dyDescent="0.25"/>
  <cols>
    <col min="1" max="1" width="5" style="215" customWidth="1"/>
    <col min="2" max="2" width="20.7109375" style="215" customWidth="1"/>
    <col min="3" max="5" width="11.28515625" style="215" customWidth="1"/>
    <col min="6" max="6" width="19.28515625" style="215" customWidth="1"/>
    <col min="7" max="7" width="18.140625" style="215" bestFit="1" customWidth="1"/>
    <col min="8" max="8" width="11" style="215" customWidth="1"/>
    <col min="9" max="10" width="5.85546875" style="215" customWidth="1" outlineLevel="1"/>
    <col min="11" max="25" width="5.5703125" style="215" customWidth="1" outlineLevel="1"/>
    <col min="26" max="26" width="7" style="215" customWidth="1" outlineLevel="1"/>
    <col min="27" max="27" width="3.42578125" style="215" customWidth="1"/>
    <col min="28" max="35" width="5.5703125" style="215" customWidth="1"/>
    <col min="36" max="36" width="8.28515625" style="215" customWidth="1"/>
    <col min="37" max="16384" width="15.28515625" style="215"/>
  </cols>
  <sheetData>
    <row r="1" spans="1:36" ht="18.75" customHeight="1" x14ac:dyDescent="0.3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9"/>
      <c r="K1" s="210"/>
      <c r="L1" s="210"/>
      <c r="M1" s="210"/>
      <c r="N1" s="210"/>
      <c r="O1" s="210"/>
      <c r="P1" s="210"/>
      <c r="Q1" s="210"/>
      <c r="R1" s="210"/>
      <c r="S1" s="210"/>
      <c r="T1" s="211"/>
      <c r="U1" s="208"/>
      <c r="V1" s="212"/>
      <c r="W1" s="212"/>
      <c r="X1" s="212"/>
      <c r="Y1" s="212"/>
      <c r="Z1" s="213"/>
      <c r="AA1" s="214"/>
      <c r="AB1" s="214"/>
      <c r="AC1" s="214"/>
      <c r="AD1" s="214"/>
    </row>
    <row r="2" spans="1:36" ht="12.75" customHeight="1" x14ac:dyDescent="0.25">
      <c r="A2" s="216" t="s">
        <v>183</v>
      </c>
      <c r="B2" s="217"/>
      <c r="C2" s="218"/>
      <c r="D2" s="218"/>
      <c r="E2" s="218"/>
      <c r="F2" s="217"/>
      <c r="G2" s="218"/>
      <c r="H2" s="217"/>
      <c r="I2" s="218"/>
      <c r="J2" s="219"/>
      <c r="K2" s="220"/>
      <c r="L2" s="220"/>
      <c r="N2" s="220"/>
      <c r="O2" s="220"/>
      <c r="P2" s="220"/>
      <c r="Q2" s="221" t="s">
        <v>129</v>
      </c>
      <c r="R2" s="220"/>
      <c r="S2" s="220"/>
      <c r="T2" s="222"/>
      <c r="U2" s="218"/>
      <c r="V2" s="223"/>
      <c r="W2" s="223"/>
      <c r="X2" s="223"/>
      <c r="Y2" s="223"/>
      <c r="Z2" s="213"/>
      <c r="AA2" s="224"/>
      <c r="AB2" s="224"/>
      <c r="AC2" s="224"/>
      <c r="AD2" s="224"/>
      <c r="AE2" s="225" t="s">
        <v>130</v>
      </c>
    </row>
    <row r="3" spans="1:36" ht="13.5" customHeight="1" x14ac:dyDescent="0.25">
      <c r="A3" s="226" t="s">
        <v>184</v>
      </c>
      <c r="B3" s="226"/>
      <c r="C3" s="226"/>
      <c r="D3" s="226"/>
      <c r="E3" s="226"/>
      <c r="F3" s="226"/>
      <c r="G3" s="226"/>
      <c r="H3" s="226"/>
      <c r="I3" s="226"/>
      <c r="J3" s="227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3"/>
      <c r="W3" s="223"/>
      <c r="X3" s="223"/>
      <c r="Y3" s="223"/>
      <c r="Z3" s="213"/>
      <c r="AA3" s="224"/>
      <c r="AB3" s="224"/>
      <c r="AC3" s="224"/>
      <c r="AD3" s="224"/>
    </row>
    <row r="4" spans="1:36" ht="13.5" customHeight="1" x14ac:dyDescent="0.25">
      <c r="A4" s="228" t="s">
        <v>131</v>
      </c>
      <c r="B4" s="228" t="s">
        <v>23</v>
      </c>
      <c r="C4" s="228" t="s">
        <v>24</v>
      </c>
      <c r="D4" s="273" t="s">
        <v>25</v>
      </c>
      <c r="E4" s="274"/>
      <c r="F4" s="228" t="s">
        <v>26</v>
      </c>
      <c r="G4" s="228" t="s">
        <v>27</v>
      </c>
      <c r="H4" s="228" t="s">
        <v>132</v>
      </c>
      <c r="I4" s="229" t="s">
        <v>133</v>
      </c>
      <c r="J4" s="229" t="s">
        <v>134</v>
      </c>
      <c r="K4" s="229" t="s">
        <v>135</v>
      </c>
      <c r="L4" s="229" t="s">
        <v>136</v>
      </c>
      <c r="M4" s="230" t="s">
        <v>137</v>
      </c>
      <c r="N4" s="229" t="s">
        <v>138</v>
      </c>
      <c r="O4" s="229" t="s">
        <v>139</v>
      </c>
      <c r="P4" s="229" t="s">
        <v>140</v>
      </c>
      <c r="Q4" s="231"/>
      <c r="R4" s="229" t="s">
        <v>141</v>
      </c>
      <c r="S4" s="229" t="s">
        <v>142</v>
      </c>
      <c r="T4" s="229" t="s">
        <v>143</v>
      </c>
      <c r="U4" s="232" t="s">
        <v>144</v>
      </c>
      <c r="V4" s="233" t="s">
        <v>145</v>
      </c>
      <c r="W4" s="229" t="s">
        <v>146</v>
      </c>
      <c r="X4" s="233" t="s">
        <v>147</v>
      </c>
      <c r="Y4" s="233" t="s">
        <v>148</v>
      </c>
      <c r="Z4" s="233" t="s">
        <v>149</v>
      </c>
      <c r="AA4" s="224"/>
      <c r="AB4" s="234">
        <v>1</v>
      </c>
      <c r="AC4" s="234">
        <v>2</v>
      </c>
      <c r="AD4" s="234">
        <v>3</v>
      </c>
      <c r="AE4" s="234">
        <v>4</v>
      </c>
      <c r="AF4" s="234">
        <v>5</v>
      </c>
      <c r="AG4" s="234">
        <v>6</v>
      </c>
      <c r="AH4" s="234">
        <v>7</v>
      </c>
      <c r="AI4" s="234">
        <v>8</v>
      </c>
      <c r="AJ4" s="235" t="s">
        <v>149</v>
      </c>
    </row>
    <row r="5" spans="1:36" ht="13.5" customHeight="1" x14ac:dyDescent="0.25">
      <c r="A5" s="228"/>
      <c r="B5" s="236"/>
      <c r="C5" s="236"/>
      <c r="D5" s="236"/>
      <c r="E5" s="236"/>
      <c r="F5" s="236"/>
      <c r="G5" s="236"/>
      <c r="H5" s="236"/>
      <c r="I5" s="229"/>
      <c r="J5" s="229"/>
      <c r="K5" s="229"/>
      <c r="L5" s="237"/>
      <c r="M5" s="233"/>
      <c r="N5" s="229"/>
      <c r="O5" s="229"/>
      <c r="P5" s="229"/>
      <c r="Q5" s="231"/>
      <c r="R5" s="229"/>
      <c r="S5" s="229"/>
      <c r="T5" s="229"/>
      <c r="U5" s="232"/>
      <c r="V5" s="233"/>
      <c r="W5" s="229"/>
      <c r="X5" s="233"/>
      <c r="Y5" s="233"/>
      <c r="Z5" s="233"/>
      <c r="AA5" s="224"/>
      <c r="AB5" s="238"/>
      <c r="AC5" s="238"/>
      <c r="AD5" s="238"/>
      <c r="AE5" s="238"/>
      <c r="AF5" s="238"/>
      <c r="AG5" s="238"/>
      <c r="AH5" s="238"/>
      <c r="AI5" s="238"/>
      <c r="AJ5" s="239"/>
    </row>
    <row r="6" spans="1:36" s="223" customFormat="1" ht="13.35" customHeight="1" x14ac:dyDescent="0.2">
      <c r="A6" s="238">
        <v>1</v>
      </c>
      <c r="B6" s="135" t="s">
        <v>65</v>
      </c>
      <c r="C6" s="153" t="s">
        <v>60</v>
      </c>
      <c r="D6" s="133" t="s">
        <v>56</v>
      </c>
      <c r="E6" s="134">
        <v>14784</v>
      </c>
      <c r="F6" s="131" t="s">
        <v>66</v>
      </c>
      <c r="G6" s="260" t="s">
        <v>67</v>
      </c>
      <c r="H6" s="240" t="s">
        <v>151</v>
      </c>
      <c r="I6" s="241">
        <v>1.5</v>
      </c>
      <c r="J6" s="241">
        <f>IF(VLOOKUP($B6,'[1]1505'!$B$6:$N$28, 8, FALSE)="Ja",VLOOKUP($B6,'[1]1505'!$B$6:$N$28, 13, FALSE),1.5)</f>
        <v>0.25</v>
      </c>
      <c r="K6" s="241">
        <f>IF(VLOOKUP($B6,'[1]2305'!$B$6:$N$50, 8, FALSE)="Ja",VLOOKUP($B6,'[1]2305'!$B$6:$N$50, 13, FALSE),1.5)</f>
        <v>6.8965517241379309E-2</v>
      </c>
      <c r="L6" s="241">
        <f>IF(VLOOKUP($B6,'[1]3005'!$B$6:$N$50, 8, FALSE)="Ja",VLOOKUP($B6,'[1]3005'!$B$6:$N$50, 13, FALSE),1.5)</f>
        <v>0.16666666666666666</v>
      </c>
      <c r="M6" s="241">
        <v>1.5</v>
      </c>
      <c r="N6" s="241">
        <v>1.5</v>
      </c>
      <c r="O6" s="241">
        <v>1.5</v>
      </c>
      <c r="P6" s="241">
        <v>1.5</v>
      </c>
      <c r="Q6" s="242"/>
      <c r="R6" s="241">
        <v>1.5</v>
      </c>
      <c r="S6" s="241">
        <v>1.5</v>
      </c>
      <c r="T6" s="241">
        <v>1.5</v>
      </c>
      <c r="U6" s="241">
        <v>1.5</v>
      </c>
      <c r="V6" s="241">
        <v>1.5</v>
      </c>
      <c r="W6" s="241">
        <v>1.5</v>
      </c>
      <c r="X6" s="241">
        <v>1.5</v>
      </c>
      <c r="Y6" s="241">
        <v>1.5</v>
      </c>
      <c r="Z6" s="243">
        <f t="shared" ref="Z6:Z41" si="0">SUM(I6:Y6)</f>
        <v>19.985632183908045</v>
      </c>
      <c r="AB6" s="243">
        <f t="shared" ref="AB6:AB41" si="1">SMALL(I6:Y6,1)</f>
        <v>6.8965517241379309E-2</v>
      </c>
      <c r="AC6" s="243">
        <f t="shared" ref="AC6:AC41" si="2">SMALL(I6:Y6,2)</f>
        <v>0.16666666666666666</v>
      </c>
      <c r="AD6" s="243">
        <f t="shared" ref="AD6:AD41" si="3">SMALL(I6:Y6,3)</f>
        <v>0.25</v>
      </c>
      <c r="AE6" s="243">
        <f t="shared" ref="AE6:AE41" si="4">SMALL(I6:Y6,4)</f>
        <v>1.5</v>
      </c>
      <c r="AF6" s="243">
        <f t="shared" ref="AF6:AF41" si="5">SMALL(I6:Y6,5)</f>
        <v>1.5</v>
      </c>
      <c r="AG6" s="243">
        <f t="shared" ref="AG6:AG41" si="6">SMALL(I6:Y6,6)</f>
        <v>1.5</v>
      </c>
      <c r="AH6" s="243">
        <f t="shared" ref="AH6:AH41" si="7">SMALL(I6:Y6,7)</f>
        <v>1.5</v>
      </c>
      <c r="AI6" s="244">
        <f t="shared" ref="AI6:AI41" si="8">SMALL(I6:Y6,8)</f>
        <v>1.5</v>
      </c>
      <c r="AJ6" s="245">
        <f t="shared" ref="AJ6:AJ41" si="9">SUM(AB6:AI6)</f>
        <v>7.985632183908046</v>
      </c>
    </row>
    <row r="7" spans="1:36" s="223" customFormat="1" ht="13.35" customHeight="1" x14ac:dyDescent="0.2">
      <c r="A7" s="238">
        <v>2</v>
      </c>
      <c r="B7" s="105" t="s">
        <v>74</v>
      </c>
      <c r="C7" s="106" t="s">
        <v>60</v>
      </c>
      <c r="D7" s="107" t="s">
        <v>56</v>
      </c>
      <c r="E7" s="108">
        <v>896</v>
      </c>
      <c r="F7" s="105" t="s">
        <v>75</v>
      </c>
      <c r="G7" s="146" t="s">
        <v>76</v>
      </c>
      <c r="H7" s="240" t="s">
        <v>150</v>
      </c>
      <c r="I7" s="241">
        <f>IF(VLOOKUP($B7,'[1]0905'!$B$6:$N$50, 8, FALSE)="Ja",VLOOKUP($B7,'[1]0905'!$B$6:$N$50, 13, FALSE),1.5)</f>
        <v>1.5</v>
      </c>
      <c r="J7" s="241">
        <f>IF(VLOOKUP($B7,'[1]1505'!$B$6:$N$28, 8, FALSE)="Ja",VLOOKUP($B7,'[1]1505'!$B$6:$N$28, 13, FALSE),1.5)</f>
        <v>0.65</v>
      </c>
      <c r="K7" s="241">
        <f>IF(VLOOKUP($B7,'[1]2305'!$B$6:$N$50, 8, FALSE)="Ja",VLOOKUP($B7,'[1]2305'!$B$6:$N$50, 13, FALSE),1.5)</f>
        <v>0.13793103448275862</v>
      </c>
      <c r="L7" s="241">
        <f>IF(VLOOKUP($B7,'[1]3005'!$B$6:$N$50, 8, FALSE)="Ja",VLOOKUP($B7,'[1]3005'!$B$6:$N$50, 13, FALSE),1.5)</f>
        <v>0.29166666666666669</v>
      </c>
      <c r="M7" s="241">
        <v>1.5</v>
      </c>
      <c r="N7" s="241">
        <v>1.5</v>
      </c>
      <c r="O7" s="241">
        <v>1.5</v>
      </c>
      <c r="P7" s="241">
        <v>1.5</v>
      </c>
      <c r="Q7" s="242"/>
      <c r="R7" s="241">
        <v>1.5</v>
      </c>
      <c r="S7" s="241">
        <v>1.5</v>
      </c>
      <c r="T7" s="241">
        <v>1.5</v>
      </c>
      <c r="U7" s="241">
        <v>1.5</v>
      </c>
      <c r="V7" s="241">
        <v>1.5</v>
      </c>
      <c r="W7" s="241">
        <v>1.5</v>
      </c>
      <c r="X7" s="241">
        <v>1.5</v>
      </c>
      <c r="Y7" s="241">
        <v>1.5</v>
      </c>
      <c r="Z7" s="243">
        <f t="shared" si="0"/>
        <v>20.579597701149424</v>
      </c>
      <c r="AB7" s="243">
        <f t="shared" si="1"/>
        <v>0.13793103448275862</v>
      </c>
      <c r="AC7" s="243">
        <f t="shared" si="2"/>
        <v>0.29166666666666669</v>
      </c>
      <c r="AD7" s="243">
        <f t="shared" si="3"/>
        <v>0.65</v>
      </c>
      <c r="AE7" s="243">
        <f t="shared" si="4"/>
        <v>1.5</v>
      </c>
      <c r="AF7" s="243">
        <f t="shared" si="5"/>
        <v>1.5</v>
      </c>
      <c r="AG7" s="243">
        <f t="shared" si="6"/>
        <v>1.5</v>
      </c>
      <c r="AH7" s="243">
        <f t="shared" si="7"/>
        <v>1.5</v>
      </c>
      <c r="AI7" s="244">
        <f t="shared" si="8"/>
        <v>1.5</v>
      </c>
      <c r="AJ7" s="245">
        <f t="shared" si="9"/>
        <v>8.5795977011494244</v>
      </c>
    </row>
    <row r="8" spans="1:36" s="223" customFormat="1" ht="12.75" x14ac:dyDescent="0.2">
      <c r="A8" s="238">
        <v>3</v>
      </c>
      <c r="B8" s="105" t="s">
        <v>89</v>
      </c>
      <c r="C8" s="106" t="s">
        <v>55</v>
      </c>
      <c r="D8" s="107" t="s">
        <v>56</v>
      </c>
      <c r="E8" s="108">
        <v>13911</v>
      </c>
      <c r="F8" s="105" t="s">
        <v>90</v>
      </c>
      <c r="G8" s="109" t="s">
        <v>91</v>
      </c>
      <c r="H8" s="240" t="s">
        <v>151</v>
      </c>
      <c r="I8" s="241">
        <f>IF(VLOOKUP($B8,'[1]0905'!$B$6:$N$50, 8, FALSE)="Ja",VLOOKUP($B8,'[1]0905'!$B$6:$N$50, 13, FALSE),1.5)</f>
        <v>0.90476190476190477</v>
      </c>
      <c r="J8" s="241">
        <f>IF(VLOOKUP($B8,'[1]1505'!$B$6:$N$28, 8, FALSE)="Ja",VLOOKUP($B8,'[1]1505'!$B$6:$N$28, 13, FALSE),1.5)</f>
        <v>0.7</v>
      </c>
      <c r="K8" s="241">
        <f>IF(VLOOKUP($B8,'[1]2305'!$B$6:$N$50, 8, FALSE)="Ja",VLOOKUP($B8,'[1]2305'!$B$6:$N$50, 13, FALSE),1.5)</f>
        <v>0.72413793103448276</v>
      </c>
      <c r="L8" s="241">
        <f>IF(VLOOKUP($B8,'[1]3005'!$B$6:$N$50, 8, FALSE)="Ja",VLOOKUP($B8,'[1]3005'!$B$6:$N$50, 13, FALSE),1.5)</f>
        <v>0.5</v>
      </c>
      <c r="M8" s="241">
        <v>1.5</v>
      </c>
      <c r="N8" s="241">
        <v>1.5</v>
      </c>
      <c r="O8" s="241">
        <v>1.5</v>
      </c>
      <c r="P8" s="241">
        <v>1.5</v>
      </c>
      <c r="Q8" s="242"/>
      <c r="R8" s="241">
        <v>1.5</v>
      </c>
      <c r="S8" s="241">
        <v>1.5</v>
      </c>
      <c r="T8" s="241">
        <v>1.5</v>
      </c>
      <c r="U8" s="241">
        <v>1.5</v>
      </c>
      <c r="V8" s="241">
        <v>1.5</v>
      </c>
      <c r="W8" s="241">
        <v>1.5</v>
      </c>
      <c r="X8" s="241">
        <v>1.5</v>
      </c>
      <c r="Y8" s="241">
        <v>1.5</v>
      </c>
      <c r="Z8" s="243">
        <f t="shared" si="0"/>
        <v>20.828899835796388</v>
      </c>
      <c r="AB8" s="243">
        <f t="shared" si="1"/>
        <v>0.5</v>
      </c>
      <c r="AC8" s="243">
        <f t="shared" si="2"/>
        <v>0.7</v>
      </c>
      <c r="AD8" s="243">
        <f t="shared" si="3"/>
        <v>0.72413793103448276</v>
      </c>
      <c r="AE8" s="243">
        <f t="shared" si="4"/>
        <v>0.90476190476190477</v>
      </c>
      <c r="AF8" s="243">
        <f t="shared" si="5"/>
        <v>1.5</v>
      </c>
      <c r="AG8" s="243">
        <f t="shared" si="6"/>
        <v>1.5</v>
      </c>
      <c r="AH8" s="243">
        <f t="shared" si="7"/>
        <v>1.5</v>
      </c>
      <c r="AI8" s="244">
        <f t="shared" si="8"/>
        <v>1.5</v>
      </c>
      <c r="AJ8" s="245">
        <f t="shared" si="9"/>
        <v>8.8288998357963884</v>
      </c>
    </row>
    <row r="9" spans="1:36" s="223" customFormat="1" ht="12.75" x14ac:dyDescent="0.2">
      <c r="A9" s="238">
        <v>4</v>
      </c>
      <c r="B9" s="135" t="s">
        <v>80</v>
      </c>
      <c r="C9" s="153" t="s">
        <v>60</v>
      </c>
      <c r="D9" s="133" t="s">
        <v>56</v>
      </c>
      <c r="E9" s="134">
        <v>175</v>
      </c>
      <c r="F9" s="135" t="s">
        <v>81</v>
      </c>
      <c r="G9" s="136" t="s">
        <v>82</v>
      </c>
      <c r="H9" s="240" t="s">
        <v>151</v>
      </c>
      <c r="I9" s="241">
        <f>IF(VLOOKUP($B9,'[1]0905'!$B$6:$N$50, 8, FALSE)="Ja",VLOOKUP($B9,'[1]0905'!$B$6:$N$50, 13, FALSE),1.5)</f>
        <v>0.80952380952380953</v>
      </c>
      <c r="J9" s="241">
        <f>IF(VLOOKUP($B9,'[1]1505'!$B$6:$N$28, 8, FALSE)="Ja",VLOOKUP($B9,'[1]1505'!$B$6:$N$28, 13, FALSE),1.5)</f>
        <v>0.55000000000000004</v>
      </c>
      <c r="K9" s="241">
        <f>IF(VLOOKUP($B9,'[1]2305'!$B$6:$N$50, 8, FALSE)="Ja",VLOOKUP($B9,'[1]2305'!$B$6:$N$50, 13, FALSE),1.5)</f>
        <v>0.48275862068965519</v>
      </c>
      <c r="L9" s="241">
        <f>IF(VLOOKUP($B9,'[1]3005'!$B$6:$N$50, 8, FALSE)="Ja",VLOOKUP($B9,'[1]3005'!$B$6:$N$50, 13, FALSE),1.5)</f>
        <v>1.5</v>
      </c>
      <c r="M9" s="241">
        <v>1.5</v>
      </c>
      <c r="N9" s="241">
        <v>1.5</v>
      </c>
      <c r="O9" s="241">
        <v>1.5</v>
      </c>
      <c r="P9" s="241">
        <v>1.5</v>
      </c>
      <c r="Q9" s="242"/>
      <c r="R9" s="241">
        <v>1.5</v>
      </c>
      <c r="S9" s="241">
        <v>1.5</v>
      </c>
      <c r="T9" s="241">
        <v>1.5</v>
      </c>
      <c r="U9" s="241">
        <v>1.5</v>
      </c>
      <c r="V9" s="241">
        <v>1.5</v>
      </c>
      <c r="W9" s="241">
        <v>1.5</v>
      </c>
      <c r="X9" s="241">
        <v>1.5</v>
      </c>
      <c r="Y9" s="241">
        <v>1.5</v>
      </c>
      <c r="Z9" s="243">
        <f t="shared" si="0"/>
        <v>21.342282430213466</v>
      </c>
      <c r="AB9" s="243">
        <f t="shared" si="1"/>
        <v>0.48275862068965519</v>
      </c>
      <c r="AC9" s="243">
        <f t="shared" si="2"/>
        <v>0.55000000000000004</v>
      </c>
      <c r="AD9" s="243">
        <f t="shared" si="3"/>
        <v>0.80952380952380953</v>
      </c>
      <c r="AE9" s="243">
        <f t="shared" si="4"/>
        <v>1.5</v>
      </c>
      <c r="AF9" s="243">
        <f t="shared" si="5"/>
        <v>1.5</v>
      </c>
      <c r="AG9" s="243">
        <f t="shared" si="6"/>
        <v>1.5</v>
      </c>
      <c r="AH9" s="243">
        <f t="shared" si="7"/>
        <v>1.5</v>
      </c>
      <c r="AI9" s="244">
        <f t="shared" si="8"/>
        <v>1.5</v>
      </c>
      <c r="AJ9" s="246">
        <f t="shared" si="9"/>
        <v>9.3422824302134657</v>
      </c>
    </row>
    <row r="10" spans="1:36" s="223" customFormat="1" ht="12.75" x14ac:dyDescent="0.2">
      <c r="A10" s="238">
        <v>5</v>
      </c>
      <c r="B10" s="105" t="s">
        <v>54</v>
      </c>
      <c r="C10" s="106" t="s">
        <v>55</v>
      </c>
      <c r="D10" s="107" t="s">
        <v>56</v>
      </c>
      <c r="E10" s="108">
        <v>26</v>
      </c>
      <c r="F10" s="105" t="s">
        <v>57</v>
      </c>
      <c r="G10" s="109" t="s">
        <v>58</v>
      </c>
      <c r="H10" s="240" t="s">
        <v>151</v>
      </c>
      <c r="I10" s="241">
        <f>IF(VLOOKUP($B10,'[1]0905'!$B$6:$N$50, 8, FALSE)="Ja",VLOOKUP($B10,'[1]0905'!$B$6:$N$50, 13, FALSE),1.5)</f>
        <v>0.38095238095238093</v>
      </c>
      <c r="J10" s="241">
        <v>1.5</v>
      </c>
      <c r="K10" s="241">
        <v>1.5</v>
      </c>
      <c r="L10" s="241">
        <f>IF(VLOOKUP($B10,'[1]3005'!$B$6:$N$50, 8, FALSE)="Ja",VLOOKUP($B10,'[1]3005'!$B$6:$N$50, 13, FALSE),1.5)</f>
        <v>4.1666666666666664E-2</v>
      </c>
      <c r="M10" s="241">
        <v>1.5</v>
      </c>
      <c r="N10" s="241">
        <v>1.5</v>
      </c>
      <c r="O10" s="241">
        <v>1.5</v>
      </c>
      <c r="P10" s="241">
        <v>1.5</v>
      </c>
      <c r="Q10" s="242"/>
      <c r="R10" s="241">
        <v>1.5</v>
      </c>
      <c r="S10" s="241">
        <v>1.5</v>
      </c>
      <c r="T10" s="241">
        <v>1.5</v>
      </c>
      <c r="U10" s="241">
        <v>1.5</v>
      </c>
      <c r="V10" s="241">
        <v>1.5</v>
      </c>
      <c r="W10" s="241">
        <v>1.5</v>
      </c>
      <c r="X10" s="241">
        <v>1.5</v>
      </c>
      <c r="Y10" s="241">
        <v>1.5</v>
      </c>
      <c r="Z10" s="243">
        <f t="shared" si="0"/>
        <v>21.422619047619047</v>
      </c>
      <c r="AB10" s="243">
        <f t="shared" si="1"/>
        <v>4.1666666666666664E-2</v>
      </c>
      <c r="AC10" s="243">
        <f t="shared" si="2"/>
        <v>0.38095238095238093</v>
      </c>
      <c r="AD10" s="243">
        <f t="shared" si="3"/>
        <v>1.5</v>
      </c>
      <c r="AE10" s="243">
        <f t="shared" si="4"/>
        <v>1.5</v>
      </c>
      <c r="AF10" s="243">
        <f t="shared" si="5"/>
        <v>1.5</v>
      </c>
      <c r="AG10" s="243">
        <f t="shared" si="6"/>
        <v>1.5</v>
      </c>
      <c r="AH10" s="243">
        <f t="shared" si="7"/>
        <v>1.5</v>
      </c>
      <c r="AI10" s="244">
        <f t="shared" si="8"/>
        <v>1.5</v>
      </c>
      <c r="AJ10" s="245">
        <f t="shared" si="9"/>
        <v>9.4226190476190474</v>
      </c>
    </row>
    <row r="11" spans="1:36" s="223" customFormat="1" ht="12.75" x14ac:dyDescent="0.2">
      <c r="A11" s="238">
        <v>6</v>
      </c>
      <c r="B11" s="105" t="s">
        <v>95</v>
      </c>
      <c r="C11" s="106" t="s">
        <v>60</v>
      </c>
      <c r="D11" s="107" t="s">
        <v>56</v>
      </c>
      <c r="E11" s="108">
        <v>11541</v>
      </c>
      <c r="F11" s="105" t="s">
        <v>96</v>
      </c>
      <c r="G11" s="109" t="s">
        <v>97</v>
      </c>
      <c r="H11" s="240" t="s">
        <v>151</v>
      </c>
      <c r="I11" s="241">
        <f>IF(VLOOKUP($B11,'[1]0905'!$B$6:$N$50, 8, FALSE)="Ja",VLOOKUP($B11,'[1]0905'!$B$6:$N$50, 13, FALSE),1.5)</f>
        <v>0.61904761904761907</v>
      </c>
      <c r="J11" s="241">
        <v>1.5</v>
      </c>
      <c r="K11" s="241">
        <f>IF(VLOOKUP($B11,'[1]2305'!$B$6:$N$50, 8, FALSE)="Ja",VLOOKUP($B11,'[1]2305'!$B$6:$N$50, 13, FALSE),1.5)</f>
        <v>0.82758620689655171</v>
      </c>
      <c r="L11" s="241">
        <f>IF(VLOOKUP($B11,'[1]3005'!$B$6:$N$50, 8, FALSE)="Ja",VLOOKUP($B11,'[1]3005'!$B$6:$N$50, 13, FALSE),1.5)</f>
        <v>0.58333333333333337</v>
      </c>
      <c r="M11" s="241">
        <v>1.5</v>
      </c>
      <c r="N11" s="241">
        <v>1.5</v>
      </c>
      <c r="O11" s="241">
        <v>1.5</v>
      </c>
      <c r="P11" s="241">
        <v>1.5</v>
      </c>
      <c r="Q11" s="242"/>
      <c r="R11" s="241">
        <v>1.5</v>
      </c>
      <c r="S11" s="241">
        <v>1.5</v>
      </c>
      <c r="T11" s="241">
        <v>1.5</v>
      </c>
      <c r="U11" s="241">
        <v>1.5</v>
      </c>
      <c r="V11" s="241">
        <v>1.5</v>
      </c>
      <c r="W11" s="241">
        <v>1.5</v>
      </c>
      <c r="X11" s="241">
        <v>1.5</v>
      </c>
      <c r="Y11" s="241">
        <v>1.5</v>
      </c>
      <c r="Z11" s="243">
        <f t="shared" si="0"/>
        <v>21.529967159277504</v>
      </c>
      <c r="AB11" s="243">
        <f t="shared" si="1"/>
        <v>0.58333333333333337</v>
      </c>
      <c r="AC11" s="243">
        <f t="shared" si="2"/>
        <v>0.61904761904761907</v>
      </c>
      <c r="AD11" s="243">
        <f t="shared" si="3"/>
        <v>0.82758620689655171</v>
      </c>
      <c r="AE11" s="243">
        <f t="shared" si="4"/>
        <v>1.5</v>
      </c>
      <c r="AF11" s="243">
        <f t="shared" si="5"/>
        <v>1.5</v>
      </c>
      <c r="AG11" s="243">
        <f t="shared" si="6"/>
        <v>1.5</v>
      </c>
      <c r="AH11" s="243">
        <f t="shared" si="7"/>
        <v>1.5</v>
      </c>
      <c r="AI11" s="244">
        <f t="shared" si="8"/>
        <v>1.5</v>
      </c>
      <c r="AJ11" s="245">
        <f t="shared" si="9"/>
        <v>9.5299671592775042</v>
      </c>
    </row>
    <row r="12" spans="1:36" s="223" customFormat="1" ht="12.75" x14ac:dyDescent="0.2">
      <c r="A12" s="238">
        <v>7</v>
      </c>
      <c r="B12" s="124" t="s">
        <v>68</v>
      </c>
      <c r="C12" s="159" t="s">
        <v>60</v>
      </c>
      <c r="D12" s="107" t="s">
        <v>56</v>
      </c>
      <c r="E12" s="108">
        <v>11172</v>
      </c>
      <c r="F12" s="105" t="s">
        <v>69</v>
      </c>
      <c r="G12" s="109" t="s">
        <v>70</v>
      </c>
      <c r="H12" s="240" t="s">
        <v>151</v>
      </c>
      <c r="I12" s="241">
        <f>IF(VLOOKUP($B12,'[1]0905'!$B$6:$N$50, 8, FALSE)="Ja",VLOOKUP($B12,'[1]0905'!$B$6:$N$50, 13, FALSE),1.5)</f>
        <v>1.5</v>
      </c>
      <c r="J12" s="241">
        <f>IF(VLOOKUP($B12,'[1]1505'!$B$6:$N$28, 8, FALSE)="Ja",VLOOKUP($B12,'[1]1505'!$B$6:$N$28, 13, FALSE),1.5)</f>
        <v>1.5</v>
      </c>
      <c r="K12" s="241">
        <f>IF(VLOOKUP($B12,'[1]2305'!$B$6:$N$50, 8, FALSE)="Ja",VLOOKUP($B12,'[1]2305'!$B$6:$N$50, 13, FALSE),1.5)</f>
        <v>0.51724137931034486</v>
      </c>
      <c r="L12" s="241">
        <f>IF(VLOOKUP($B12,'[1]3005'!$B$6:$N$50, 8, FALSE)="Ja",VLOOKUP($B12,'[1]3005'!$B$6:$N$50, 13, FALSE),1.5)</f>
        <v>0.20833333333333334</v>
      </c>
      <c r="M12" s="241">
        <v>1.5</v>
      </c>
      <c r="N12" s="241">
        <v>1.5</v>
      </c>
      <c r="O12" s="241">
        <v>1.5</v>
      </c>
      <c r="P12" s="241">
        <v>1.5</v>
      </c>
      <c r="Q12" s="242"/>
      <c r="R12" s="241">
        <v>1.5</v>
      </c>
      <c r="S12" s="241">
        <v>1.5</v>
      </c>
      <c r="T12" s="241">
        <v>1.5</v>
      </c>
      <c r="U12" s="241">
        <v>1.5</v>
      </c>
      <c r="V12" s="241">
        <v>1.5</v>
      </c>
      <c r="W12" s="241">
        <v>1.5</v>
      </c>
      <c r="X12" s="241">
        <v>1.5</v>
      </c>
      <c r="Y12" s="241">
        <v>1.5</v>
      </c>
      <c r="Z12" s="243">
        <f t="shared" si="0"/>
        <v>21.725574712643677</v>
      </c>
      <c r="AB12" s="243">
        <f t="shared" si="1"/>
        <v>0.20833333333333334</v>
      </c>
      <c r="AC12" s="243">
        <f t="shared" si="2"/>
        <v>0.51724137931034486</v>
      </c>
      <c r="AD12" s="243">
        <f t="shared" si="3"/>
        <v>1.5</v>
      </c>
      <c r="AE12" s="243">
        <f t="shared" si="4"/>
        <v>1.5</v>
      </c>
      <c r="AF12" s="243">
        <f t="shared" si="5"/>
        <v>1.5</v>
      </c>
      <c r="AG12" s="243">
        <f t="shared" si="6"/>
        <v>1.5</v>
      </c>
      <c r="AH12" s="243">
        <f t="shared" si="7"/>
        <v>1.5</v>
      </c>
      <c r="AI12" s="244">
        <f t="shared" si="8"/>
        <v>1.5</v>
      </c>
      <c r="AJ12" s="245">
        <f t="shared" si="9"/>
        <v>9.7255747126436773</v>
      </c>
    </row>
    <row r="13" spans="1:36" s="223" customFormat="1" ht="12.75" x14ac:dyDescent="0.2">
      <c r="A13" s="238">
        <v>8</v>
      </c>
      <c r="B13" s="178" t="s">
        <v>109</v>
      </c>
      <c r="C13" s="179" t="s">
        <v>55</v>
      </c>
      <c r="D13" s="180" t="s">
        <v>56</v>
      </c>
      <c r="E13" s="181">
        <v>3951</v>
      </c>
      <c r="F13" s="178" t="s">
        <v>110</v>
      </c>
      <c r="G13" s="252" t="s">
        <v>111</v>
      </c>
      <c r="H13" s="240" t="s">
        <v>150</v>
      </c>
      <c r="I13" s="241">
        <f>IF(VLOOKUP($B13,'[1]0905'!$B$6:$N$50, 8, FALSE)="Ja",VLOOKUP($B13,'[1]0905'!$B$6:$N$50, 13, FALSE),1.5)</f>
        <v>0.7142857142857143</v>
      </c>
      <c r="J13" s="241">
        <v>1.5</v>
      </c>
      <c r="K13" s="241">
        <f>IF(VLOOKUP($B13,'[1]2305'!$B$6:$N$50, 8, FALSE)="Ja",VLOOKUP($B13,'[1]2305'!$B$6:$N$50, 13, FALSE),1.5)</f>
        <v>0.7931034482758621</v>
      </c>
      <c r="L13" s="241">
        <f>IF(VLOOKUP($B13,'[1]3005'!$B$6:$N$50, 8, FALSE)="Ja",VLOOKUP($B13,'[1]3005'!$B$6:$N$50, 13, FALSE),1.5)</f>
        <v>0.79166666666666663</v>
      </c>
      <c r="M13" s="241">
        <v>1.5</v>
      </c>
      <c r="N13" s="241">
        <v>1.5</v>
      </c>
      <c r="O13" s="241">
        <v>1.5</v>
      </c>
      <c r="P13" s="241">
        <v>1.5</v>
      </c>
      <c r="Q13" s="242"/>
      <c r="R13" s="241">
        <v>1.5</v>
      </c>
      <c r="S13" s="241">
        <v>1.5</v>
      </c>
      <c r="T13" s="241">
        <v>1.5</v>
      </c>
      <c r="U13" s="241">
        <v>1.5</v>
      </c>
      <c r="V13" s="241">
        <v>1.5</v>
      </c>
      <c r="W13" s="241">
        <v>1.5</v>
      </c>
      <c r="X13" s="241">
        <v>1.5</v>
      </c>
      <c r="Y13" s="241">
        <v>1.5</v>
      </c>
      <c r="Z13" s="243">
        <f t="shared" si="0"/>
        <v>21.799055829228244</v>
      </c>
      <c r="AB13" s="243">
        <f t="shared" si="1"/>
        <v>0.7142857142857143</v>
      </c>
      <c r="AC13" s="243">
        <f t="shared" si="2"/>
        <v>0.79166666666666663</v>
      </c>
      <c r="AD13" s="243">
        <f t="shared" si="3"/>
        <v>0.7931034482758621</v>
      </c>
      <c r="AE13" s="243">
        <f t="shared" si="4"/>
        <v>1.5</v>
      </c>
      <c r="AF13" s="243">
        <f t="shared" si="5"/>
        <v>1.5</v>
      </c>
      <c r="AG13" s="243">
        <f t="shared" si="6"/>
        <v>1.5</v>
      </c>
      <c r="AH13" s="243">
        <f t="shared" si="7"/>
        <v>1.5</v>
      </c>
      <c r="AI13" s="244">
        <f t="shared" si="8"/>
        <v>1.5</v>
      </c>
      <c r="AJ13" s="245">
        <f t="shared" si="9"/>
        <v>9.7990558292282426</v>
      </c>
    </row>
    <row r="14" spans="1:36" s="223" customFormat="1" ht="12.75" x14ac:dyDescent="0.2">
      <c r="A14" s="238">
        <v>9</v>
      </c>
      <c r="B14" s="105" t="s">
        <v>121</v>
      </c>
      <c r="C14" s="106" t="s">
        <v>60</v>
      </c>
      <c r="D14" s="107" t="s">
        <v>56</v>
      </c>
      <c r="E14" s="108">
        <v>11620</v>
      </c>
      <c r="F14" s="105" t="s">
        <v>122</v>
      </c>
      <c r="G14" s="109" t="s">
        <v>123</v>
      </c>
      <c r="H14" s="240" t="s">
        <v>151</v>
      </c>
      <c r="I14" s="241">
        <f>IF(VLOOKUP($B14,'[1]0905'!$B$6:$N$50, 8, FALSE)="Ja",VLOOKUP($B14,'[1]0905'!$B$6:$N$50, 13, FALSE),1.5)</f>
        <v>1.5</v>
      </c>
      <c r="J14" s="241">
        <f>IF(VLOOKUP($B14,'[1]1505'!$B$6:$N$28, 8, FALSE)="Ja",VLOOKUP($B14,'[1]1505'!$B$6:$N$28, 13, FALSE),1.5)</f>
        <v>0.75</v>
      </c>
      <c r="K14" s="241">
        <f>IF(VLOOKUP($B14,'[1]2305'!$B$6:$N$50, 8, FALSE)="Ja",VLOOKUP($B14,'[1]2305'!$B$6:$N$50, 13, FALSE),1.5)</f>
        <v>0.62068965517241381</v>
      </c>
      <c r="L14" s="241">
        <f>IF(VLOOKUP($B14,'[1]3005'!$B$6:$N$50, 8, FALSE)="Ja",VLOOKUP($B14,'[1]3005'!$B$6:$N$50, 13, FALSE),1.5)</f>
        <v>0.95833333333333337</v>
      </c>
      <c r="M14" s="241">
        <v>1.5</v>
      </c>
      <c r="N14" s="241">
        <v>1.5</v>
      </c>
      <c r="O14" s="241">
        <v>1.5</v>
      </c>
      <c r="P14" s="241">
        <v>1.5</v>
      </c>
      <c r="Q14" s="242"/>
      <c r="R14" s="241">
        <v>1.5</v>
      </c>
      <c r="S14" s="241">
        <v>1.5</v>
      </c>
      <c r="T14" s="241">
        <v>1.5</v>
      </c>
      <c r="U14" s="241">
        <v>1.5</v>
      </c>
      <c r="V14" s="241">
        <v>1.5</v>
      </c>
      <c r="W14" s="241">
        <v>1.5</v>
      </c>
      <c r="X14" s="241">
        <v>1.5</v>
      </c>
      <c r="Y14" s="241">
        <v>1.5</v>
      </c>
      <c r="Z14" s="243">
        <f t="shared" si="0"/>
        <v>21.829022988505749</v>
      </c>
      <c r="AB14" s="243">
        <f t="shared" si="1"/>
        <v>0.62068965517241381</v>
      </c>
      <c r="AC14" s="243">
        <f t="shared" si="2"/>
        <v>0.75</v>
      </c>
      <c r="AD14" s="243">
        <f t="shared" si="3"/>
        <v>0.95833333333333337</v>
      </c>
      <c r="AE14" s="243">
        <f t="shared" si="4"/>
        <v>1.5</v>
      </c>
      <c r="AF14" s="243">
        <f t="shared" si="5"/>
        <v>1.5</v>
      </c>
      <c r="AG14" s="243">
        <f t="shared" si="6"/>
        <v>1.5</v>
      </c>
      <c r="AH14" s="243">
        <f t="shared" si="7"/>
        <v>1.5</v>
      </c>
      <c r="AI14" s="244">
        <f t="shared" si="8"/>
        <v>1.5</v>
      </c>
      <c r="AJ14" s="245">
        <f t="shared" si="9"/>
        <v>9.8290229885057467</v>
      </c>
    </row>
    <row r="15" spans="1:36" s="223" customFormat="1" ht="14.65" customHeight="1" x14ac:dyDescent="0.2">
      <c r="A15" s="238">
        <v>10</v>
      </c>
      <c r="B15" s="135" t="s">
        <v>83</v>
      </c>
      <c r="C15" s="153" t="s">
        <v>55</v>
      </c>
      <c r="D15" s="133" t="s">
        <v>56</v>
      </c>
      <c r="E15" s="134">
        <v>16220</v>
      </c>
      <c r="F15" s="135" t="s">
        <v>84</v>
      </c>
      <c r="G15" s="136" t="s">
        <v>85</v>
      </c>
      <c r="H15" s="248" t="s">
        <v>151</v>
      </c>
      <c r="I15" s="241">
        <v>1.5</v>
      </c>
      <c r="J15" s="241">
        <v>1.5</v>
      </c>
      <c r="K15" s="241">
        <f>IF(VLOOKUP($B15,'[1]2305'!$B$6:$N$50, 8, FALSE)="Ja",VLOOKUP($B15,'[1]2305'!$B$6:$N$50, 13, FALSE),1.5)</f>
        <v>0.41379310344827586</v>
      </c>
      <c r="L15" s="241">
        <f>IF(VLOOKUP($B15,'[1]3005'!$B$6:$N$50, 8, FALSE)="Ja",VLOOKUP($B15,'[1]3005'!$B$6:$N$50, 13, FALSE),1.5)</f>
        <v>0.41666666666666669</v>
      </c>
      <c r="M15" s="241">
        <v>1.5</v>
      </c>
      <c r="N15" s="241">
        <v>1.5</v>
      </c>
      <c r="O15" s="241">
        <v>1.5</v>
      </c>
      <c r="P15" s="241">
        <v>1.5</v>
      </c>
      <c r="Q15" s="242"/>
      <c r="R15" s="241">
        <v>1.5</v>
      </c>
      <c r="S15" s="241">
        <v>1.5</v>
      </c>
      <c r="T15" s="241">
        <v>1.5</v>
      </c>
      <c r="U15" s="241">
        <v>1.5</v>
      </c>
      <c r="V15" s="241">
        <v>1.5</v>
      </c>
      <c r="W15" s="241">
        <v>1.5</v>
      </c>
      <c r="X15" s="241">
        <v>1.5</v>
      </c>
      <c r="Y15" s="241">
        <v>1.5</v>
      </c>
      <c r="Z15" s="243">
        <f t="shared" si="0"/>
        <v>21.830459770114942</v>
      </c>
      <c r="AB15" s="243">
        <f t="shared" si="1"/>
        <v>0.41379310344827586</v>
      </c>
      <c r="AC15" s="243">
        <f t="shared" si="2"/>
        <v>0.41666666666666669</v>
      </c>
      <c r="AD15" s="243">
        <f t="shared" si="3"/>
        <v>1.5</v>
      </c>
      <c r="AE15" s="243">
        <f t="shared" si="4"/>
        <v>1.5</v>
      </c>
      <c r="AF15" s="243">
        <f t="shared" si="5"/>
        <v>1.5</v>
      </c>
      <c r="AG15" s="243">
        <f t="shared" si="6"/>
        <v>1.5</v>
      </c>
      <c r="AH15" s="243">
        <f t="shared" si="7"/>
        <v>1.5</v>
      </c>
      <c r="AI15" s="244">
        <f t="shared" si="8"/>
        <v>1.5</v>
      </c>
      <c r="AJ15" s="245">
        <f t="shared" si="9"/>
        <v>9.8304597701149419</v>
      </c>
    </row>
    <row r="16" spans="1:36" s="223" customFormat="1" ht="14.65" customHeight="1" x14ac:dyDescent="0.2">
      <c r="A16" s="238">
        <v>11</v>
      </c>
      <c r="B16" s="135" t="s">
        <v>155</v>
      </c>
      <c r="C16" s="153" t="s">
        <v>156</v>
      </c>
      <c r="D16" s="133" t="s">
        <v>56</v>
      </c>
      <c r="E16" s="134">
        <v>329</v>
      </c>
      <c r="F16" s="135" t="s">
        <v>157</v>
      </c>
      <c r="G16" s="136" t="s">
        <v>158</v>
      </c>
      <c r="H16" s="240" t="s">
        <v>150</v>
      </c>
      <c r="I16" s="241">
        <f>IF(VLOOKUP($B16,'[1]0905'!$B$6:$N$50, 8, FALSE)="Ja",VLOOKUP($B16,'[1]0905'!$B$6:$N$50, 13, FALSE),1.5)</f>
        <v>1.5</v>
      </c>
      <c r="J16" s="241">
        <f>IF(VLOOKUP($B16,'[1]1505'!$B$6:$N$28, 8, FALSE)="Ja",VLOOKUP($B16,'[1]1505'!$B$6:$N$28, 13, FALSE),1.5)</f>
        <v>0.9</v>
      </c>
      <c r="K16" s="241">
        <f>IF(VLOOKUP($B16,'[1]2305'!$B$6:$N$50, 8, FALSE)="Ja",VLOOKUP($B16,'[1]2305'!$B$6:$N$50, 13, FALSE),1.5)</f>
        <v>3.4482758620689655E-2</v>
      </c>
      <c r="L16" s="241">
        <v>1.5</v>
      </c>
      <c r="M16" s="241">
        <v>1.5</v>
      </c>
      <c r="N16" s="241">
        <v>1.5</v>
      </c>
      <c r="O16" s="241">
        <v>1.5</v>
      </c>
      <c r="P16" s="241">
        <v>1.5</v>
      </c>
      <c r="Q16" s="242"/>
      <c r="R16" s="241">
        <v>1.5</v>
      </c>
      <c r="S16" s="241">
        <v>1.5</v>
      </c>
      <c r="T16" s="241">
        <v>1.5</v>
      </c>
      <c r="U16" s="241">
        <v>1.5</v>
      </c>
      <c r="V16" s="241">
        <v>1.5</v>
      </c>
      <c r="W16" s="241">
        <v>1.5</v>
      </c>
      <c r="X16" s="241">
        <v>1.5</v>
      </c>
      <c r="Y16" s="241">
        <v>1.5</v>
      </c>
      <c r="Z16" s="243">
        <f t="shared" si="0"/>
        <v>21.934482758620689</v>
      </c>
      <c r="AB16" s="243">
        <f t="shared" si="1"/>
        <v>3.4482758620689655E-2</v>
      </c>
      <c r="AC16" s="243">
        <f t="shared" si="2"/>
        <v>0.9</v>
      </c>
      <c r="AD16" s="243">
        <f t="shared" si="3"/>
        <v>1.5</v>
      </c>
      <c r="AE16" s="243">
        <f t="shared" si="4"/>
        <v>1.5</v>
      </c>
      <c r="AF16" s="243">
        <f t="shared" si="5"/>
        <v>1.5</v>
      </c>
      <c r="AG16" s="243">
        <f t="shared" si="6"/>
        <v>1.5</v>
      </c>
      <c r="AH16" s="243">
        <f t="shared" si="7"/>
        <v>1.5</v>
      </c>
      <c r="AI16" s="244">
        <f t="shared" si="8"/>
        <v>1.5</v>
      </c>
      <c r="AJ16" s="245">
        <f t="shared" si="9"/>
        <v>9.934482758620689</v>
      </c>
    </row>
    <row r="17" spans="1:36" s="223" customFormat="1" ht="14.65" customHeight="1" x14ac:dyDescent="0.2">
      <c r="A17" s="238">
        <v>12</v>
      </c>
      <c r="B17" s="81" t="s">
        <v>112</v>
      </c>
      <c r="C17" s="82" t="s">
        <v>55</v>
      </c>
      <c r="D17" s="83" t="s">
        <v>56</v>
      </c>
      <c r="E17" s="84">
        <v>13724</v>
      </c>
      <c r="F17" s="254" t="s">
        <v>113</v>
      </c>
      <c r="G17" s="261" t="s">
        <v>114</v>
      </c>
      <c r="H17" s="240" t="s">
        <v>150</v>
      </c>
      <c r="I17" s="241">
        <f>IF(VLOOKUP($B17,'[1]0905'!$B$6:$N$50, 8, FALSE)="Ja",VLOOKUP($B17,'[1]0905'!$B$6:$N$50, 13, FALSE),1.5)</f>
        <v>0.76190476190476186</v>
      </c>
      <c r="J17" s="241">
        <v>1.5</v>
      </c>
      <c r="K17" s="241">
        <f>IF(VLOOKUP($B17,'[1]2305'!$B$6:$N$50, 8, FALSE)="Ja",VLOOKUP($B17,'[1]2305'!$B$6:$N$50, 13, FALSE),1.5)</f>
        <v>0.86206896551724133</v>
      </c>
      <c r="L17" s="241">
        <f>IF(VLOOKUP($B17,'[1]3005'!$B$6:$N$50, 8, FALSE)="Ja",VLOOKUP($B17,'[1]3005'!$B$6:$N$50, 13, FALSE),1.5)</f>
        <v>0.83333333333333337</v>
      </c>
      <c r="M17" s="241">
        <v>1.5</v>
      </c>
      <c r="N17" s="241">
        <v>1.5</v>
      </c>
      <c r="O17" s="241">
        <v>1.5</v>
      </c>
      <c r="P17" s="241">
        <v>1.5</v>
      </c>
      <c r="Q17" s="242"/>
      <c r="R17" s="241">
        <v>1.5</v>
      </c>
      <c r="S17" s="241">
        <v>1.5</v>
      </c>
      <c r="T17" s="241">
        <v>1.5</v>
      </c>
      <c r="U17" s="241">
        <v>1.5</v>
      </c>
      <c r="V17" s="241">
        <v>1.5</v>
      </c>
      <c r="W17" s="241">
        <v>1.5</v>
      </c>
      <c r="X17" s="241">
        <v>1.5</v>
      </c>
      <c r="Y17" s="241">
        <v>1.5</v>
      </c>
      <c r="Z17" s="243">
        <f t="shared" si="0"/>
        <v>21.957307060755337</v>
      </c>
      <c r="AB17" s="243">
        <f t="shared" si="1"/>
        <v>0.76190476190476186</v>
      </c>
      <c r="AC17" s="243">
        <f t="shared" si="2"/>
        <v>0.83333333333333337</v>
      </c>
      <c r="AD17" s="243">
        <f t="shared" si="3"/>
        <v>0.86206896551724133</v>
      </c>
      <c r="AE17" s="243">
        <f t="shared" si="4"/>
        <v>1.5</v>
      </c>
      <c r="AF17" s="243">
        <f t="shared" si="5"/>
        <v>1.5</v>
      </c>
      <c r="AG17" s="243">
        <f t="shared" si="6"/>
        <v>1.5</v>
      </c>
      <c r="AH17" s="243">
        <f t="shared" si="7"/>
        <v>1.5</v>
      </c>
      <c r="AI17" s="244">
        <f t="shared" si="8"/>
        <v>1.5</v>
      </c>
      <c r="AJ17" s="245">
        <f t="shared" si="9"/>
        <v>9.9573070607553369</v>
      </c>
    </row>
    <row r="18" spans="1:36" s="223" customFormat="1" ht="14.65" customHeight="1" x14ac:dyDescent="0.2">
      <c r="A18" s="238">
        <v>13</v>
      </c>
      <c r="B18" s="254" t="s">
        <v>92</v>
      </c>
      <c r="C18" s="255" t="s">
        <v>55</v>
      </c>
      <c r="D18" s="256" t="s">
        <v>56</v>
      </c>
      <c r="E18" s="255">
        <v>9727</v>
      </c>
      <c r="F18" s="262" t="s">
        <v>93</v>
      </c>
      <c r="G18" s="253" t="s">
        <v>94</v>
      </c>
      <c r="H18" s="240" t="s">
        <v>150</v>
      </c>
      <c r="I18" s="241">
        <f>IF(VLOOKUP($B18,'[1]0905'!$B$6:$N$50, 8, FALSE)="Ja",VLOOKUP($B18,'[1]0905'!$B$6:$N$50, 13, FALSE),1.5)</f>
        <v>0.42857142857142855</v>
      </c>
      <c r="J18" s="241">
        <v>1.5</v>
      </c>
      <c r="K18" s="241">
        <v>1.5</v>
      </c>
      <c r="L18" s="241">
        <f>IF(VLOOKUP($B18,'[1]3005'!$B$6:$N$50, 8, FALSE)="Ja",VLOOKUP($B18,'[1]3005'!$B$6:$N$50, 13, FALSE),1.5)</f>
        <v>0.54166666666666663</v>
      </c>
      <c r="M18" s="241">
        <v>1.5</v>
      </c>
      <c r="N18" s="241">
        <v>1.5</v>
      </c>
      <c r="O18" s="241">
        <v>1.5</v>
      </c>
      <c r="P18" s="241">
        <v>1.5</v>
      </c>
      <c r="Q18" s="242"/>
      <c r="R18" s="241">
        <v>1.5</v>
      </c>
      <c r="S18" s="241">
        <v>1.5</v>
      </c>
      <c r="T18" s="241">
        <v>1.5</v>
      </c>
      <c r="U18" s="241">
        <v>1.5</v>
      </c>
      <c r="V18" s="241">
        <v>1.5</v>
      </c>
      <c r="W18" s="241">
        <v>1.5</v>
      </c>
      <c r="X18" s="241">
        <v>1.5</v>
      </c>
      <c r="Y18" s="241">
        <v>1.5</v>
      </c>
      <c r="Z18" s="243">
        <f t="shared" si="0"/>
        <v>21.970238095238095</v>
      </c>
      <c r="AB18" s="243">
        <f t="shared" si="1"/>
        <v>0.42857142857142855</v>
      </c>
      <c r="AC18" s="243">
        <f t="shared" si="2"/>
        <v>0.54166666666666663</v>
      </c>
      <c r="AD18" s="243">
        <f t="shared" si="3"/>
        <v>1.5</v>
      </c>
      <c r="AE18" s="243">
        <f t="shared" si="4"/>
        <v>1.5</v>
      </c>
      <c r="AF18" s="243">
        <f t="shared" si="5"/>
        <v>1.5</v>
      </c>
      <c r="AG18" s="243">
        <f t="shared" si="6"/>
        <v>1.5</v>
      </c>
      <c r="AH18" s="243">
        <f t="shared" si="7"/>
        <v>1.5</v>
      </c>
      <c r="AI18" s="244">
        <f t="shared" si="8"/>
        <v>1.5</v>
      </c>
      <c r="AJ18" s="245">
        <f t="shared" si="9"/>
        <v>9.9702380952380949</v>
      </c>
    </row>
    <row r="19" spans="1:36" s="223" customFormat="1" ht="14.65" customHeight="1" x14ac:dyDescent="0.2">
      <c r="A19" s="238">
        <v>14</v>
      </c>
      <c r="B19" s="105" t="s">
        <v>86</v>
      </c>
      <c r="C19" s="106" t="s">
        <v>60</v>
      </c>
      <c r="D19" s="107" t="s">
        <v>56</v>
      </c>
      <c r="E19" s="108">
        <v>88</v>
      </c>
      <c r="F19" s="105" t="s">
        <v>87</v>
      </c>
      <c r="G19" s="109" t="s">
        <v>88</v>
      </c>
      <c r="H19" s="240" t="s">
        <v>151</v>
      </c>
      <c r="I19" s="241">
        <v>1.5</v>
      </c>
      <c r="J19" s="241">
        <f>IF(VLOOKUP($B19,'[1]1505'!$B$6:$N$28, 8, FALSE)="Ja",VLOOKUP($B19,'[1]1505'!$B$6:$N$28, 13, FALSE),1.5)</f>
        <v>0.8</v>
      </c>
      <c r="K19" s="241">
        <f>IF(VLOOKUP($B19,'[1]2305'!$B$6:$N$50, 8, FALSE)="Ja",VLOOKUP($B19,'[1]2305'!$B$6:$N$50, 13, FALSE),1.5)</f>
        <v>1.5</v>
      </c>
      <c r="L19" s="241">
        <f>IF(VLOOKUP($B19,'[1]3005'!$B$6:$N$50, 8, FALSE)="Ja",VLOOKUP($B19,'[1]3005'!$B$6:$N$50, 13, FALSE),1.5)</f>
        <v>0.45833333333333331</v>
      </c>
      <c r="M19" s="241">
        <v>1.5</v>
      </c>
      <c r="N19" s="241">
        <v>1.5</v>
      </c>
      <c r="O19" s="241">
        <v>1.5</v>
      </c>
      <c r="P19" s="241">
        <v>1.5</v>
      </c>
      <c r="Q19" s="242"/>
      <c r="R19" s="241">
        <v>1.5</v>
      </c>
      <c r="S19" s="241">
        <v>1.5</v>
      </c>
      <c r="T19" s="241">
        <v>1.5</v>
      </c>
      <c r="U19" s="241">
        <v>1.5</v>
      </c>
      <c r="V19" s="241">
        <v>1.5</v>
      </c>
      <c r="W19" s="241">
        <v>1.5</v>
      </c>
      <c r="X19" s="241">
        <v>1.5</v>
      </c>
      <c r="Y19" s="241">
        <v>1.5</v>
      </c>
      <c r="Z19" s="243">
        <f t="shared" si="0"/>
        <v>22.258333333333333</v>
      </c>
      <c r="AB19" s="243">
        <f t="shared" si="1"/>
        <v>0.45833333333333331</v>
      </c>
      <c r="AC19" s="243">
        <f t="shared" si="2"/>
        <v>0.8</v>
      </c>
      <c r="AD19" s="243">
        <f t="shared" si="3"/>
        <v>1.5</v>
      </c>
      <c r="AE19" s="243">
        <f t="shared" si="4"/>
        <v>1.5</v>
      </c>
      <c r="AF19" s="243">
        <f t="shared" si="5"/>
        <v>1.5</v>
      </c>
      <c r="AG19" s="243">
        <f t="shared" si="6"/>
        <v>1.5</v>
      </c>
      <c r="AH19" s="243">
        <f t="shared" si="7"/>
        <v>1.5</v>
      </c>
      <c r="AI19" s="244">
        <f t="shared" si="8"/>
        <v>1.5</v>
      </c>
      <c r="AJ19" s="245">
        <f t="shared" si="9"/>
        <v>10.258333333333333</v>
      </c>
    </row>
    <row r="20" spans="1:36" s="223" customFormat="1" ht="14.65" customHeight="1" x14ac:dyDescent="0.25">
      <c r="A20" s="238">
        <v>15</v>
      </c>
      <c r="B20" s="148" t="s">
        <v>159</v>
      </c>
      <c r="C20" s="106" t="s">
        <v>60</v>
      </c>
      <c r="D20" s="107" t="s">
        <v>56</v>
      </c>
      <c r="E20" s="108" t="s">
        <v>160</v>
      </c>
      <c r="F20" s="105" t="s">
        <v>161</v>
      </c>
      <c r="G20" s="109" t="s">
        <v>162</v>
      </c>
      <c r="H20" s="240" t="s">
        <v>151</v>
      </c>
      <c r="I20" s="241">
        <f>IF(VLOOKUP($B20,'[1]0905'!$B$6:$N$50, 8, FALSE)="Ja",VLOOKUP($B20,'[1]0905'!$B$6:$N$50, 13, FALSE),1.5)</f>
        <v>0.5714285714285714</v>
      </c>
      <c r="J20" s="241">
        <v>1.5</v>
      </c>
      <c r="K20" s="241">
        <f>IF(VLOOKUP($B20,'[1]2305'!$B$6:$N$50, 8, FALSE)="Ja",VLOOKUP($B20,'[1]2305'!$B$6:$N$50, 13, FALSE),1.5)</f>
        <v>0.75862068965517238</v>
      </c>
      <c r="L20" s="241">
        <v>1.5</v>
      </c>
      <c r="M20" s="241">
        <v>1.5</v>
      </c>
      <c r="N20" s="241">
        <v>1.5</v>
      </c>
      <c r="O20" s="241">
        <v>1.5</v>
      </c>
      <c r="P20" s="241">
        <v>1.5</v>
      </c>
      <c r="Q20" s="242"/>
      <c r="R20" s="241">
        <v>1.5</v>
      </c>
      <c r="S20" s="241">
        <v>1.5</v>
      </c>
      <c r="T20" s="241">
        <v>1.5</v>
      </c>
      <c r="U20" s="241">
        <v>1.5</v>
      </c>
      <c r="V20" s="241">
        <v>1.5</v>
      </c>
      <c r="W20" s="241">
        <v>1.5</v>
      </c>
      <c r="X20" s="241">
        <v>1.5</v>
      </c>
      <c r="Y20" s="241">
        <v>1.5</v>
      </c>
      <c r="Z20" s="243">
        <f t="shared" si="0"/>
        <v>22.330049261083744</v>
      </c>
      <c r="AB20" s="243">
        <f t="shared" si="1"/>
        <v>0.5714285714285714</v>
      </c>
      <c r="AC20" s="243">
        <f t="shared" si="2"/>
        <v>0.75862068965517238</v>
      </c>
      <c r="AD20" s="243">
        <f t="shared" si="3"/>
        <v>1.5</v>
      </c>
      <c r="AE20" s="243">
        <f t="shared" si="4"/>
        <v>1.5</v>
      </c>
      <c r="AF20" s="243">
        <f t="shared" si="5"/>
        <v>1.5</v>
      </c>
      <c r="AG20" s="243">
        <f t="shared" si="6"/>
        <v>1.5</v>
      </c>
      <c r="AH20" s="243">
        <f t="shared" si="7"/>
        <v>1.5</v>
      </c>
      <c r="AI20" s="244">
        <f t="shared" si="8"/>
        <v>1.5</v>
      </c>
      <c r="AJ20" s="245">
        <f t="shared" si="9"/>
        <v>10.330049261083744</v>
      </c>
    </row>
    <row r="21" spans="1:36" s="223" customFormat="1" ht="14.65" customHeight="1" x14ac:dyDescent="0.2">
      <c r="A21" s="238">
        <v>16</v>
      </c>
      <c r="B21" s="195" t="s">
        <v>118</v>
      </c>
      <c r="C21" s="196" t="s">
        <v>60</v>
      </c>
      <c r="D21" s="197" t="s">
        <v>56</v>
      </c>
      <c r="E21" s="198">
        <v>9775</v>
      </c>
      <c r="F21" s="195" t="s">
        <v>119</v>
      </c>
      <c r="G21" s="257" t="s">
        <v>120</v>
      </c>
      <c r="H21" s="240" t="s">
        <v>150</v>
      </c>
      <c r="I21" s="241">
        <f>IF(VLOOKUP($B21,'[1]0905'!$B$6:$N$50, 8, FALSE)="Ja",VLOOKUP($B21,'[1]0905'!$B$6:$N$50, 13, FALSE),1.5)</f>
        <v>1.5</v>
      </c>
      <c r="J21" s="241">
        <f>IF(VLOOKUP($B21,'[1]1505'!$B$6:$N$28, 8, FALSE)="Ja",VLOOKUP($B21,'[1]1505'!$B$6:$N$28, 13, FALSE),1.5)</f>
        <v>1.5</v>
      </c>
      <c r="K21" s="241">
        <f>IF(VLOOKUP($B21,'[1]2305'!$B$6:$N$50, 8, FALSE)="Ja",VLOOKUP($B21,'[1]2305'!$B$6:$N$50, 13, FALSE),1.5)</f>
        <v>0.55172413793103448</v>
      </c>
      <c r="L21" s="241">
        <f>IF(VLOOKUP($B21,'[1]3005'!$B$6:$N$50, 8, FALSE)="Ja",VLOOKUP($B21,'[1]3005'!$B$6:$N$50, 13, FALSE),1.5)</f>
        <v>0.91666666666666663</v>
      </c>
      <c r="M21" s="241">
        <v>1.5</v>
      </c>
      <c r="N21" s="241">
        <v>1.5</v>
      </c>
      <c r="O21" s="241">
        <v>1.5</v>
      </c>
      <c r="P21" s="241">
        <v>1.5</v>
      </c>
      <c r="Q21" s="242"/>
      <c r="R21" s="241">
        <v>1.5</v>
      </c>
      <c r="S21" s="241">
        <v>1.5</v>
      </c>
      <c r="T21" s="241">
        <v>1.5</v>
      </c>
      <c r="U21" s="241">
        <v>1.5</v>
      </c>
      <c r="V21" s="241">
        <v>1.5</v>
      </c>
      <c r="W21" s="241">
        <v>1.5</v>
      </c>
      <c r="X21" s="241">
        <v>1.5</v>
      </c>
      <c r="Y21" s="241">
        <v>1.5</v>
      </c>
      <c r="Z21" s="243">
        <f t="shared" si="0"/>
        <v>22.468390804597703</v>
      </c>
      <c r="AB21" s="243">
        <f t="shared" si="1"/>
        <v>0.55172413793103448</v>
      </c>
      <c r="AC21" s="243">
        <f t="shared" si="2"/>
        <v>0.91666666666666663</v>
      </c>
      <c r="AD21" s="243">
        <f t="shared" si="3"/>
        <v>1.5</v>
      </c>
      <c r="AE21" s="243">
        <f t="shared" si="4"/>
        <v>1.5</v>
      </c>
      <c r="AF21" s="243">
        <f t="shared" si="5"/>
        <v>1.5</v>
      </c>
      <c r="AG21" s="243">
        <f t="shared" si="6"/>
        <v>1.5</v>
      </c>
      <c r="AH21" s="243">
        <f t="shared" si="7"/>
        <v>1.5</v>
      </c>
      <c r="AI21" s="244">
        <f t="shared" si="8"/>
        <v>1.5</v>
      </c>
      <c r="AJ21" s="245">
        <f t="shared" si="9"/>
        <v>10.468390804597702</v>
      </c>
    </row>
    <row r="22" spans="1:36" s="223" customFormat="1" ht="14.65" customHeight="1" x14ac:dyDescent="0.2">
      <c r="A22" s="238">
        <v>17</v>
      </c>
      <c r="B22" s="131" t="s">
        <v>166</v>
      </c>
      <c r="C22" s="132" t="s">
        <v>55</v>
      </c>
      <c r="D22" s="133" t="s">
        <v>56</v>
      </c>
      <c r="E22" s="134">
        <v>15666</v>
      </c>
      <c r="F22" s="135" t="s">
        <v>167</v>
      </c>
      <c r="G22" s="136" t="s">
        <v>168</v>
      </c>
      <c r="H22" s="248" t="s">
        <v>151</v>
      </c>
      <c r="I22" s="241">
        <v>1.5</v>
      </c>
      <c r="J22" s="241">
        <f>IF(VLOOKUP($B22,'[1]1505'!$B$6:$N$28, 8, FALSE)="Ja",VLOOKUP($B22,'[1]1505'!$B$6:$N$28, 13, FALSE),1.5)</f>
        <v>0.1</v>
      </c>
      <c r="K22" s="241">
        <v>1.5</v>
      </c>
      <c r="L22" s="241">
        <v>1.5</v>
      </c>
      <c r="M22" s="241">
        <v>1.5</v>
      </c>
      <c r="N22" s="241">
        <v>1.5</v>
      </c>
      <c r="O22" s="241">
        <v>1.5</v>
      </c>
      <c r="P22" s="241">
        <v>1.5</v>
      </c>
      <c r="Q22" s="242"/>
      <c r="R22" s="241">
        <v>1.5</v>
      </c>
      <c r="S22" s="241">
        <v>1.5</v>
      </c>
      <c r="T22" s="241">
        <v>1.5</v>
      </c>
      <c r="U22" s="241">
        <v>1.5</v>
      </c>
      <c r="V22" s="241">
        <v>1.5</v>
      </c>
      <c r="W22" s="241">
        <v>1.5</v>
      </c>
      <c r="X22" s="241">
        <v>1.5</v>
      </c>
      <c r="Y22" s="241">
        <v>1.5</v>
      </c>
      <c r="Z22" s="243">
        <f t="shared" si="0"/>
        <v>22.6</v>
      </c>
      <c r="AB22" s="243">
        <f t="shared" si="1"/>
        <v>0.1</v>
      </c>
      <c r="AC22" s="243">
        <f t="shared" si="2"/>
        <v>1.5</v>
      </c>
      <c r="AD22" s="243">
        <f t="shared" si="3"/>
        <v>1.5</v>
      </c>
      <c r="AE22" s="243">
        <f t="shared" si="4"/>
        <v>1.5</v>
      </c>
      <c r="AF22" s="243">
        <f t="shared" si="5"/>
        <v>1.5</v>
      </c>
      <c r="AG22" s="243">
        <f t="shared" si="6"/>
        <v>1.5</v>
      </c>
      <c r="AH22" s="243">
        <f t="shared" si="7"/>
        <v>1.5</v>
      </c>
      <c r="AI22" s="244">
        <f t="shared" si="8"/>
        <v>1.5</v>
      </c>
      <c r="AJ22" s="245">
        <f t="shared" si="9"/>
        <v>10.6</v>
      </c>
    </row>
    <row r="23" spans="1:36" s="223" customFormat="1" ht="14.65" customHeight="1" x14ac:dyDescent="0.2">
      <c r="A23" s="238">
        <v>18</v>
      </c>
      <c r="B23" s="105" t="s">
        <v>169</v>
      </c>
      <c r="C23" s="106" t="s">
        <v>156</v>
      </c>
      <c r="D23" s="107" t="s">
        <v>56</v>
      </c>
      <c r="E23" s="108">
        <v>174</v>
      </c>
      <c r="F23" s="105" t="s">
        <v>81</v>
      </c>
      <c r="G23" s="109" t="s">
        <v>170</v>
      </c>
      <c r="H23" s="240" t="s">
        <v>151</v>
      </c>
      <c r="I23" s="241">
        <v>1.5</v>
      </c>
      <c r="J23" s="241">
        <v>1.5</v>
      </c>
      <c r="K23" s="241">
        <f>IF(VLOOKUP($B23,'[1]2305'!$B$6:$N$50, 8, FALSE)="Ja",VLOOKUP($B23,'[1]2305'!$B$6:$N$50, 13, FALSE),1.5)</f>
        <v>0.17241379310344829</v>
      </c>
      <c r="L23" s="241">
        <v>1.5</v>
      </c>
      <c r="M23" s="241">
        <v>1.5</v>
      </c>
      <c r="N23" s="241">
        <v>1.5</v>
      </c>
      <c r="O23" s="241">
        <v>1.5</v>
      </c>
      <c r="P23" s="241">
        <v>1.5</v>
      </c>
      <c r="Q23" s="242"/>
      <c r="R23" s="241">
        <v>1.5</v>
      </c>
      <c r="S23" s="241">
        <v>1.5</v>
      </c>
      <c r="T23" s="241">
        <v>1.5</v>
      </c>
      <c r="U23" s="241">
        <v>1.5</v>
      </c>
      <c r="V23" s="241">
        <v>1.5</v>
      </c>
      <c r="W23" s="241">
        <v>1.5</v>
      </c>
      <c r="X23" s="241">
        <v>1.5</v>
      </c>
      <c r="Y23" s="241">
        <v>1.5</v>
      </c>
      <c r="Z23" s="243">
        <f t="shared" si="0"/>
        <v>22.672413793103448</v>
      </c>
      <c r="AB23" s="243">
        <f t="shared" si="1"/>
        <v>0.17241379310344829</v>
      </c>
      <c r="AC23" s="243">
        <f t="shared" si="2"/>
        <v>1.5</v>
      </c>
      <c r="AD23" s="243">
        <f t="shared" si="3"/>
        <v>1.5</v>
      </c>
      <c r="AE23" s="243">
        <f t="shared" si="4"/>
        <v>1.5</v>
      </c>
      <c r="AF23" s="243">
        <f t="shared" si="5"/>
        <v>1.5</v>
      </c>
      <c r="AG23" s="243">
        <f t="shared" si="6"/>
        <v>1.5</v>
      </c>
      <c r="AH23" s="243">
        <f t="shared" si="7"/>
        <v>1.5</v>
      </c>
      <c r="AI23" s="244">
        <f t="shared" si="8"/>
        <v>1.5</v>
      </c>
      <c r="AJ23" s="245">
        <f t="shared" si="9"/>
        <v>10.672413793103448</v>
      </c>
    </row>
    <row r="24" spans="1:36" s="223" customFormat="1" ht="14.65" customHeight="1" x14ac:dyDescent="0.2">
      <c r="A24" s="238">
        <v>19</v>
      </c>
      <c r="B24" s="105" t="s">
        <v>77</v>
      </c>
      <c r="C24" s="106" t="s">
        <v>55</v>
      </c>
      <c r="D24" s="107" t="s">
        <v>56</v>
      </c>
      <c r="E24" s="108">
        <v>11733</v>
      </c>
      <c r="F24" s="105" t="s">
        <v>78</v>
      </c>
      <c r="G24" s="109" t="s">
        <v>79</v>
      </c>
      <c r="H24" s="240" t="s">
        <v>151</v>
      </c>
      <c r="I24" s="241">
        <f>IF(VLOOKUP($B24,'[1]0905'!$B$6:$N$50, 8, FALSE)="Ja",VLOOKUP($B24,'[1]0905'!$B$6:$N$50, 13, FALSE),1.5)</f>
        <v>1.5</v>
      </c>
      <c r="J24" s="241">
        <f>IF(VLOOKUP($B24,'[1]1505'!$B$6:$N$28, 8, FALSE)="Ja",VLOOKUP($B24,'[1]1505'!$B$6:$N$28, 13, FALSE),1.5)</f>
        <v>1.5</v>
      </c>
      <c r="K24" s="241">
        <f>IF(VLOOKUP($B24,'[1]2305'!$B$6:$N$50, 8, FALSE)="Ja",VLOOKUP($B24,'[1]2305'!$B$6:$N$50, 13, FALSE),1.5)</f>
        <v>0.31034482758620691</v>
      </c>
      <c r="L24" s="241">
        <f>IF(VLOOKUP($B24,'[1]3005'!$B$6:$N$50, 8, FALSE)="Ja",VLOOKUP($B24,'[1]3005'!$B$6:$N$50, 13, FALSE),1.5)</f>
        <v>1.5</v>
      </c>
      <c r="M24" s="241">
        <v>1.5</v>
      </c>
      <c r="N24" s="241">
        <v>1.5</v>
      </c>
      <c r="O24" s="241">
        <v>1.5</v>
      </c>
      <c r="P24" s="241">
        <v>1.5</v>
      </c>
      <c r="Q24" s="242"/>
      <c r="R24" s="241">
        <v>1.5</v>
      </c>
      <c r="S24" s="241">
        <v>1.5</v>
      </c>
      <c r="T24" s="241">
        <v>1.5</v>
      </c>
      <c r="U24" s="241">
        <v>1.5</v>
      </c>
      <c r="V24" s="241">
        <v>1.5</v>
      </c>
      <c r="W24" s="241">
        <v>1.5</v>
      </c>
      <c r="X24" s="241">
        <v>1.5</v>
      </c>
      <c r="Y24" s="241">
        <v>1.5</v>
      </c>
      <c r="Z24" s="243">
        <f t="shared" si="0"/>
        <v>22.810344827586206</v>
      </c>
      <c r="AB24" s="243">
        <f t="shared" si="1"/>
        <v>0.31034482758620691</v>
      </c>
      <c r="AC24" s="243">
        <f t="shared" si="2"/>
        <v>1.5</v>
      </c>
      <c r="AD24" s="243">
        <f t="shared" si="3"/>
        <v>1.5</v>
      </c>
      <c r="AE24" s="243">
        <f t="shared" si="4"/>
        <v>1.5</v>
      </c>
      <c r="AF24" s="243">
        <f t="shared" si="5"/>
        <v>1.5</v>
      </c>
      <c r="AG24" s="243">
        <f t="shared" si="6"/>
        <v>1.5</v>
      </c>
      <c r="AH24" s="243">
        <f t="shared" si="7"/>
        <v>1.5</v>
      </c>
      <c r="AI24" s="244">
        <f t="shared" si="8"/>
        <v>1.5</v>
      </c>
      <c r="AJ24" s="245">
        <f t="shared" si="9"/>
        <v>10.810344827586206</v>
      </c>
    </row>
    <row r="25" spans="1:36" ht="14.65" customHeight="1" x14ac:dyDescent="0.25">
      <c r="A25" s="238">
        <v>20</v>
      </c>
      <c r="B25" s="105" t="s">
        <v>98</v>
      </c>
      <c r="C25" s="106" t="s">
        <v>55</v>
      </c>
      <c r="D25" s="107" t="s">
        <v>56</v>
      </c>
      <c r="E25" s="108">
        <v>22</v>
      </c>
      <c r="F25" s="105" t="s">
        <v>75</v>
      </c>
      <c r="G25" s="109" t="s">
        <v>99</v>
      </c>
      <c r="H25" s="240" t="s">
        <v>150</v>
      </c>
      <c r="I25" s="241">
        <f>IF(VLOOKUP($B25,'[1]0905'!$B$6:$N$50, 8, FALSE)="Ja",VLOOKUP($B25,'[1]0905'!$B$6:$N$50, 13, FALSE),1.5)</f>
        <v>1.5</v>
      </c>
      <c r="J25" s="241">
        <f>IF(VLOOKUP($B25,'[1]1505'!$B$6:$N$28, 8, FALSE)="Ja",VLOOKUP($B25,'[1]1505'!$B$6:$N$28, 13, FALSE),1.5)</f>
        <v>1.5</v>
      </c>
      <c r="K25" s="241">
        <f>IF(VLOOKUP($B25,'[1]2305'!$B$6:$N$50, 8, FALSE)="Ja",VLOOKUP($B25,'[1]2305'!$B$6:$N$50, 13, FALSE),1.5)</f>
        <v>0.34482758620689657</v>
      </c>
      <c r="L25" s="241">
        <f>IF(VLOOKUP($B25,'[1]3005'!$B$6:$N$50, 8, FALSE)="Ja",VLOOKUP($B25,'[1]3005'!$B$6:$N$50, 13, FALSE),1.5)</f>
        <v>1.5</v>
      </c>
      <c r="M25" s="241">
        <v>1.5</v>
      </c>
      <c r="N25" s="241">
        <v>1.5</v>
      </c>
      <c r="O25" s="241">
        <v>1.5</v>
      </c>
      <c r="P25" s="241">
        <v>1.5</v>
      </c>
      <c r="Q25" s="242"/>
      <c r="R25" s="241">
        <v>1.5</v>
      </c>
      <c r="S25" s="241">
        <v>1.5</v>
      </c>
      <c r="T25" s="241">
        <v>1.5</v>
      </c>
      <c r="U25" s="241">
        <v>1.5</v>
      </c>
      <c r="V25" s="241">
        <v>1.5</v>
      </c>
      <c r="W25" s="241">
        <v>1.5</v>
      </c>
      <c r="X25" s="241">
        <v>1.5</v>
      </c>
      <c r="Y25" s="241">
        <v>1.5</v>
      </c>
      <c r="Z25" s="243">
        <f t="shared" si="0"/>
        <v>22.844827586206897</v>
      </c>
      <c r="AA25" s="223"/>
      <c r="AB25" s="243">
        <f t="shared" si="1"/>
        <v>0.34482758620689657</v>
      </c>
      <c r="AC25" s="243">
        <f t="shared" si="2"/>
        <v>1.5</v>
      </c>
      <c r="AD25" s="243">
        <f t="shared" si="3"/>
        <v>1.5</v>
      </c>
      <c r="AE25" s="243">
        <f t="shared" si="4"/>
        <v>1.5</v>
      </c>
      <c r="AF25" s="243">
        <f t="shared" si="5"/>
        <v>1.5</v>
      </c>
      <c r="AG25" s="243">
        <f t="shared" si="6"/>
        <v>1.5</v>
      </c>
      <c r="AH25" s="243">
        <f t="shared" si="7"/>
        <v>1.5</v>
      </c>
      <c r="AI25" s="244">
        <f t="shared" si="8"/>
        <v>1.5</v>
      </c>
      <c r="AJ25" s="245">
        <f t="shared" si="9"/>
        <v>10.844827586206897</v>
      </c>
    </row>
    <row r="26" spans="1:36" ht="14.65" customHeight="1" x14ac:dyDescent="0.25">
      <c r="A26" s="238">
        <v>21</v>
      </c>
      <c r="B26" s="105" t="s">
        <v>63</v>
      </c>
      <c r="C26" s="106" t="s">
        <v>55</v>
      </c>
      <c r="D26" s="107" t="s">
        <v>56</v>
      </c>
      <c r="E26" s="108">
        <v>63</v>
      </c>
      <c r="F26" s="105" t="s">
        <v>61</v>
      </c>
      <c r="G26" s="109" t="s">
        <v>64</v>
      </c>
      <c r="H26" s="240" t="s">
        <v>150</v>
      </c>
      <c r="I26" s="241">
        <f>IF(VLOOKUP($B26,'[1]0905'!$B$6:$N$50, 8, FALSE)="Ja",VLOOKUP($B26,'[1]0905'!$B$6:$N$50, 13, FALSE),1.5)</f>
        <v>1.5</v>
      </c>
      <c r="J26" s="241">
        <v>1.5</v>
      </c>
      <c r="K26" s="241">
        <f>IF(VLOOKUP($B26,'[1]2305'!$B$6:$N$50, 8, FALSE)="Ja",VLOOKUP($B26,'[1]2305'!$B$6:$N$50, 13, FALSE),1.5)</f>
        <v>0.44827586206896552</v>
      </c>
      <c r="L26" s="241">
        <f>IF(VLOOKUP($B26,'[1]3005'!$B$6:$N$50, 8, FALSE)="Ja",VLOOKUP($B26,'[1]3005'!$B$6:$N$50, 13, FALSE),1.5)</f>
        <v>1.5</v>
      </c>
      <c r="M26" s="241">
        <v>1.5</v>
      </c>
      <c r="N26" s="241">
        <v>1.5</v>
      </c>
      <c r="O26" s="241">
        <v>1.5</v>
      </c>
      <c r="P26" s="241">
        <v>1.5</v>
      </c>
      <c r="Q26" s="242"/>
      <c r="R26" s="241">
        <v>1.5</v>
      </c>
      <c r="S26" s="241">
        <v>1.5</v>
      </c>
      <c r="T26" s="241">
        <v>1.5</v>
      </c>
      <c r="U26" s="241">
        <v>1.5</v>
      </c>
      <c r="V26" s="241">
        <v>1.5</v>
      </c>
      <c r="W26" s="241">
        <v>1.5</v>
      </c>
      <c r="X26" s="241">
        <v>1.5</v>
      </c>
      <c r="Y26" s="241">
        <v>1.5</v>
      </c>
      <c r="Z26" s="243">
        <f t="shared" si="0"/>
        <v>22.948275862068964</v>
      </c>
      <c r="AA26" s="223"/>
      <c r="AB26" s="243">
        <f t="shared" si="1"/>
        <v>0.44827586206896552</v>
      </c>
      <c r="AC26" s="243">
        <f t="shared" si="2"/>
        <v>1.5</v>
      </c>
      <c r="AD26" s="243">
        <f t="shared" si="3"/>
        <v>1.5</v>
      </c>
      <c r="AE26" s="243">
        <f t="shared" si="4"/>
        <v>1.5</v>
      </c>
      <c r="AF26" s="243">
        <f t="shared" si="5"/>
        <v>1.5</v>
      </c>
      <c r="AG26" s="243">
        <f t="shared" si="6"/>
        <v>1.5</v>
      </c>
      <c r="AH26" s="243">
        <f t="shared" si="7"/>
        <v>1.5</v>
      </c>
      <c r="AI26" s="244">
        <f t="shared" si="8"/>
        <v>1.5</v>
      </c>
      <c r="AJ26" s="245">
        <f t="shared" si="9"/>
        <v>10.948275862068964</v>
      </c>
    </row>
    <row r="27" spans="1:36" ht="14.65" customHeight="1" x14ac:dyDescent="0.25">
      <c r="A27" s="238">
        <v>22</v>
      </c>
      <c r="B27" s="195" t="s">
        <v>177</v>
      </c>
      <c r="C27" s="196" t="s">
        <v>60</v>
      </c>
      <c r="D27" s="197" t="s">
        <v>56</v>
      </c>
      <c r="E27" s="198">
        <v>15509</v>
      </c>
      <c r="F27" s="195" t="s">
        <v>178</v>
      </c>
      <c r="G27" s="257" t="s">
        <v>179</v>
      </c>
      <c r="H27" s="240" t="s">
        <v>150</v>
      </c>
      <c r="I27" s="241">
        <f>IF(VLOOKUP($B27,'[1]0905'!$B$6:$N$50, 8, FALSE)="Ja",VLOOKUP($B27,'[1]0905'!$B$6:$N$50, 13, FALSE),1.5)</f>
        <v>1</v>
      </c>
      <c r="J27" s="241">
        <v>1.5</v>
      </c>
      <c r="K27" s="241">
        <f>IF(VLOOKUP($B27,'[1]2305'!$B$6:$N$50, 8, FALSE)="Ja",VLOOKUP($B27,'[1]2305'!$B$6:$N$50, 13, FALSE),1.5)</f>
        <v>0.96551724137931039</v>
      </c>
      <c r="L27" s="241">
        <v>1.5</v>
      </c>
      <c r="M27" s="241">
        <v>1.5</v>
      </c>
      <c r="N27" s="241">
        <v>1.5</v>
      </c>
      <c r="O27" s="241">
        <v>1.5</v>
      </c>
      <c r="P27" s="241">
        <v>1.5</v>
      </c>
      <c r="Q27" s="242"/>
      <c r="R27" s="241">
        <v>1.5</v>
      </c>
      <c r="S27" s="241">
        <v>1.5</v>
      </c>
      <c r="T27" s="241">
        <v>1.5</v>
      </c>
      <c r="U27" s="241">
        <v>1.5</v>
      </c>
      <c r="V27" s="241">
        <v>1.5</v>
      </c>
      <c r="W27" s="241">
        <v>1.5</v>
      </c>
      <c r="X27" s="241">
        <v>1.5</v>
      </c>
      <c r="Y27" s="241">
        <v>1.5</v>
      </c>
      <c r="Z27" s="243">
        <f t="shared" si="0"/>
        <v>22.96551724137931</v>
      </c>
      <c r="AA27" s="223"/>
      <c r="AB27" s="243">
        <f t="shared" si="1"/>
        <v>0.96551724137931039</v>
      </c>
      <c r="AC27" s="243">
        <f t="shared" si="2"/>
        <v>1</v>
      </c>
      <c r="AD27" s="243">
        <f t="shared" si="3"/>
        <v>1.5</v>
      </c>
      <c r="AE27" s="243">
        <f t="shared" si="4"/>
        <v>1.5</v>
      </c>
      <c r="AF27" s="243">
        <f t="shared" si="5"/>
        <v>1.5</v>
      </c>
      <c r="AG27" s="243">
        <f t="shared" si="6"/>
        <v>1.5</v>
      </c>
      <c r="AH27" s="243">
        <f t="shared" si="7"/>
        <v>1.5</v>
      </c>
      <c r="AI27" s="244">
        <f t="shared" si="8"/>
        <v>1.5</v>
      </c>
      <c r="AJ27" s="245">
        <f t="shared" si="9"/>
        <v>10.96551724137931</v>
      </c>
    </row>
    <row r="28" spans="1:36" ht="14.65" customHeight="1" x14ac:dyDescent="0.25">
      <c r="A28" s="238">
        <v>23</v>
      </c>
      <c r="B28" s="195" t="s">
        <v>106</v>
      </c>
      <c r="C28" s="196" t="s">
        <v>60</v>
      </c>
      <c r="D28" s="197" t="s">
        <v>56</v>
      </c>
      <c r="E28" s="198">
        <v>7055</v>
      </c>
      <c r="F28" s="195" t="s">
        <v>107</v>
      </c>
      <c r="G28" s="257" t="s">
        <v>108</v>
      </c>
      <c r="H28" s="240" t="s">
        <v>150</v>
      </c>
      <c r="I28" s="241">
        <v>1.5</v>
      </c>
      <c r="J28" s="241">
        <v>1.5</v>
      </c>
      <c r="K28" s="241">
        <v>1.5</v>
      </c>
      <c r="L28" s="241">
        <f>IF(VLOOKUP($B28,'[1]3005'!$B$6:$N$50, 8, FALSE)="Ja",VLOOKUP($B28,'[1]3005'!$B$6:$N$50, 13, FALSE),1.5)</f>
        <v>0.75</v>
      </c>
      <c r="M28" s="241">
        <v>1.5</v>
      </c>
      <c r="N28" s="241">
        <v>1.5</v>
      </c>
      <c r="O28" s="241">
        <v>1.5</v>
      </c>
      <c r="P28" s="241">
        <v>1.5</v>
      </c>
      <c r="Q28" s="242"/>
      <c r="R28" s="241">
        <v>1.5</v>
      </c>
      <c r="S28" s="241">
        <v>1.5</v>
      </c>
      <c r="T28" s="241">
        <v>1.5</v>
      </c>
      <c r="U28" s="241">
        <v>1.5</v>
      </c>
      <c r="V28" s="241">
        <v>1.5</v>
      </c>
      <c r="W28" s="241">
        <v>1.5</v>
      </c>
      <c r="X28" s="241">
        <v>1.5</v>
      </c>
      <c r="Y28" s="241">
        <v>1.5</v>
      </c>
      <c r="Z28" s="243">
        <f t="shared" si="0"/>
        <v>23.25</v>
      </c>
      <c r="AA28" s="223"/>
      <c r="AB28" s="243">
        <f t="shared" si="1"/>
        <v>0.75</v>
      </c>
      <c r="AC28" s="243">
        <f t="shared" si="2"/>
        <v>1.5</v>
      </c>
      <c r="AD28" s="243">
        <f t="shared" si="3"/>
        <v>1.5</v>
      </c>
      <c r="AE28" s="243">
        <f t="shared" si="4"/>
        <v>1.5</v>
      </c>
      <c r="AF28" s="243">
        <f t="shared" si="5"/>
        <v>1.5</v>
      </c>
      <c r="AG28" s="243">
        <f t="shared" si="6"/>
        <v>1.5</v>
      </c>
      <c r="AH28" s="243">
        <f t="shared" si="7"/>
        <v>1.5</v>
      </c>
      <c r="AI28" s="244">
        <f t="shared" si="8"/>
        <v>1.5</v>
      </c>
      <c r="AJ28" s="245">
        <f t="shared" si="9"/>
        <v>11.25</v>
      </c>
    </row>
    <row r="29" spans="1:36" s="223" customFormat="1" ht="13.35" customHeight="1" x14ac:dyDescent="0.2">
      <c r="A29" s="238">
        <v>24</v>
      </c>
      <c r="B29" s="135" t="s">
        <v>163</v>
      </c>
      <c r="C29" s="153" t="s">
        <v>164</v>
      </c>
      <c r="D29" s="133" t="s">
        <v>56</v>
      </c>
      <c r="E29" s="134">
        <v>123</v>
      </c>
      <c r="F29" s="135" t="s">
        <v>61</v>
      </c>
      <c r="G29" s="136" t="s">
        <v>165</v>
      </c>
      <c r="H29" s="240" t="s">
        <v>150</v>
      </c>
      <c r="I29" s="241">
        <v>1.5</v>
      </c>
      <c r="J29" s="241">
        <f>IF(VLOOKUP($B29,'[1]1505'!$B$6:$N$28, 8, FALSE)="Ja",VLOOKUP($B29,'[1]1505'!$B$6:$N$28, 13, FALSE),1.5)</f>
        <v>0.85</v>
      </c>
      <c r="K29" s="241">
        <f>IF(VLOOKUP($B29,'[1]2305'!$B$6:$N$50, 8, FALSE)="Ja",VLOOKUP($B29,'[1]2305'!$B$6:$N$50, 13, FALSE),1.5)</f>
        <v>1.5</v>
      </c>
      <c r="L29" s="241">
        <v>1.5</v>
      </c>
      <c r="M29" s="241">
        <v>1.5</v>
      </c>
      <c r="N29" s="241">
        <v>1.5</v>
      </c>
      <c r="O29" s="241">
        <v>1.5</v>
      </c>
      <c r="P29" s="241">
        <v>1.5</v>
      </c>
      <c r="Q29" s="242"/>
      <c r="R29" s="241">
        <v>1.5</v>
      </c>
      <c r="S29" s="241">
        <v>1.5</v>
      </c>
      <c r="T29" s="241">
        <v>1.5</v>
      </c>
      <c r="U29" s="241">
        <v>1.5</v>
      </c>
      <c r="V29" s="241">
        <v>1.5</v>
      </c>
      <c r="W29" s="241">
        <v>1.5</v>
      </c>
      <c r="X29" s="241">
        <v>1.5</v>
      </c>
      <c r="Y29" s="241">
        <v>1.5</v>
      </c>
      <c r="Z29" s="243">
        <f t="shared" si="0"/>
        <v>23.35</v>
      </c>
      <c r="AB29" s="243">
        <f t="shared" si="1"/>
        <v>0.85</v>
      </c>
      <c r="AC29" s="243">
        <f t="shared" si="2"/>
        <v>1.5</v>
      </c>
      <c r="AD29" s="243">
        <f t="shared" si="3"/>
        <v>1.5</v>
      </c>
      <c r="AE29" s="243">
        <f t="shared" si="4"/>
        <v>1.5</v>
      </c>
      <c r="AF29" s="243">
        <f t="shared" si="5"/>
        <v>1.5</v>
      </c>
      <c r="AG29" s="243">
        <f t="shared" si="6"/>
        <v>1.5</v>
      </c>
      <c r="AH29" s="243">
        <f t="shared" si="7"/>
        <v>1.5</v>
      </c>
      <c r="AI29" s="244">
        <f t="shared" si="8"/>
        <v>1.5</v>
      </c>
      <c r="AJ29" s="245">
        <f t="shared" si="9"/>
        <v>11.35</v>
      </c>
    </row>
    <row r="30" spans="1:36" s="223" customFormat="1" ht="13.35" customHeight="1" x14ac:dyDescent="0.2">
      <c r="A30" s="238">
        <v>25</v>
      </c>
      <c r="B30" s="158" t="s">
        <v>124</v>
      </c>
      <c r="C30" s="159" t="s">
        <v>60</v>
      </c>
      <c r="D30" s="160" t="s">
        <v>56</v>
      </c>
      <c r="E30" s="159">
        <v>3567</v>
      </c>
      <c r="F30" s="161" t="s">
        <v>125</v>
      </c>
      <c r="G30" s="109" t="s">
        <v>126</v>
      </c>
      <c r="H30" s="240" t="s">
        <v>150</v>
      </c>
      <c r="I30" s="241">
        <v>1.5</v>
      </c>
      <c r="J30" s="241">
        <f>IF(VLOOKUP($B30,'[1]1505'!$B$6:$N$28, 8, FALSE)="Ja",VLOOKUP($B30,'[1]1505'!$B$6:$N$28, 13, FALSE),1.5)</f>
        <v>1.5</v>
      </c>
      <c r="K30" s="241">
        <f>IF(VLOOKUP($B30,'[1]2305'!$B$6:$N$50, 8, FALSE)="Ja",VLOOKUP($B30,'[1]2305'!$B$6:$N$50, 13, FALSE),1.5)</f>
        <v>0.93103448275862066</v>
      </c>
      <c r="L30" s="241">
        <f>IF(VLOOKUP($B30,'[1]3005'!$B$6:$N$50, 8, FALSE)="Ja",VLOOKUP($B30,'[1]3005'!$B$6:$N$50, 13, FALSE),1.5)</f>
        <v>1.5</v>
      </c>
      <c r="M30" s="241">
        <v>1.5</v>
      </c>
      <c r="N30" s="241">
        <v>1.5</v>
      </c>
      <c r="O30" s="241">
        <v>1.5</v>
      </c>
      <c r="P30" s="241">
        <v>1.5</v>
      </c>
      <c r="Q30" s="242"/>
      <c r="R30" s="241">
        <v>1.5</v>
      </c>
      <c r="S30" s="241">
        <v>1.5</v>
      </c>
      <c r="T30" s="241">
        <v>1.5</v>
      </c>
      <c r="U30" s="241">
        <v>1.5</v>
      </c>
      <c r="V30" s="241">
        <v>1.5</v>
      </c>
      <c r="W30" s="241">
        <v>1.5</v>
      </c>
      <c r="X30" s="241">
        <v>1.5</v>
      </c>
      <c r="Y30" s="241">
        <v>1.5</v>
      </c>
      <c r="Z30" s="243">
        <f t="shared" si="0"/>
        <v>23.431034482758619</v>
      </c>
      <c r="AB30" s="243">
        <f t="shared" si="1"/>
        <v>0.93103448275862066</v>
      </c>
      <c r="AC30" s="243">
        <f t="shared" si="2"/>
        <v>1.5</v>
      </c>
      <c r="AD30" s="243">
        <f t="shared" si="3"/>
        <v>1.5</v>
      </c>
      <c r="AE30" s="243">
        <f t="shared" si="4"/>
        <v>1.5</v>
      </c>
      <c r="AF30" s="243">
        <f t="shared" si="5"/>
        <v>1.5</v>
      </c>
      <c r="AG30" s="243">
        <f t="shared" si="6"/>
        <v>1.5</v>
      </c>
      <c r="AH30" s="243">
        <f t="shared" si="7"/>
        <v>1.5</v>
      </c>
      <c r="AI30" s="244">
        <f t="shared" si="8"/>
        <v>1.5</v>
      </c>
      <c r="AJ30" s="245">
        <f t="shared" si="9"/>
        <v>11.431034482758621</v>
      </c>
    </row>
    <row r="31" spans="1:36" s="223" customFormat="1" ht="13.35" customHeight="1" x14ac:dyDescent="0.2">
      <c r="A31" s="238">
        <v>26</v>
      </c>
      <c r="B31" s="105" t="s">
        <v>59</v>
      </c>
      <c r="C31" s="106" t="s">
        <v>60</v>
      </c>
      <c r="D31" s="107" t="s">
        <v>56</v>
      </c>
      <c r="E31" s="108">
        <v>70</v>
      </c>
      <c r="F31" s="105" t="s">
        <v>61</v>
      </c>
      <c r="G31" s="109" t="s">
        <v>62</v>
      </c>
      <c r="H31" s="240" t="s">
        <v>150</v>
      </c>
      <c r="I31" s="241">
        <f>IF(VLOOKUP($B31,'[1]0905'!$B$6:$N$50, 8, FALSE)="Ja",VLOOKUP($B31,'[1]0905'!$B$6:$N$50, 13, FALSE),1.5)</f>
        <v>1.5</v>
      </c>
      <c r="J31" s="241">
        <f>IF(VLOOKUP($B31,'[1]1505'!$B$6:$N$28, 8, FALSE)="Ja",VLOOKUP($B31,'[1]1505'!$B$6:$N$28, 13, FALSE),1.5)</f>
        <v>1.5</v>
      </c>
      <c r="K31" s="241">
        <f>IF(VLOOKUP($B31,'[1]2305'!$B$6:$N$50, 8, FALSE)="Ja",VLOOKUP($B31,'[1]2305'!$B$6:$N$50, 13, FALSE),1.5)</f>
        <v>1.5</v>
      </c>
      <c r="L31" s="241">
        <f>IF(VLOOKUP($B31,'[1]3005'!$B$6:$N$50, 8, FALSE)="Ja",VLOOKUP($B31,'[1]3005'!$B$6:$N$50, 13, FALSE),1.5)</f>
        <v>1.5</v>
      </c>
      <c r="M31" s="241">
        <v>1.5</v>
      </c>
      <c r="N31" s="241">
        <v>1.5</v>
      </c>
      <c r="O31" s="241">
        <v>1.5</v>
      </c>
      <c r="P31" s="241">
        <v>1.5</v>
      </c>
      <c r="Q31" s="242"/>
      <c r="R31" s="241">
        <v>1.5</v>
      </c>
      <c r="S31" s="241">
        <v>1.5</v>
      </c>
      <c r="T31" s="241">
        <v>1.5</v>
      </c>
      <c r="U31" s="241">
        <v>1.5</v>
      </c>
      <c r="V31" s="241">
        <v>1.5</v>
      </c>
      <c r="W31" s="241">
        <v>1.5</v>
      </c>
      <c r="X31" s="241">
        <v>1.5</v>
      </c>
      <c r="Y31" s="241">
        <v>1.5</v>
      </c>
      <c r="Z31" s="243">
        <f t="shared" si="0"/>
        <v>24</v>
      </c>
      <c r="AB31" s="243">
        <f t="shared" si="1"/>
        <v>1.5</v>
      </c>
      <c r="AC31" s="243">
        <f t="shared" si="2"/>
        <v>1.5</v>
      </c>
      <c r="AD31" s="243">
        <f t="shared" si="3"/>
        <v>1.5</v>
      </c>
      <c r="AE31" s="243">
        <f t="shared" si="4"/>
        <v>1.5</v>
      </c>
      <c r="AF31" s="243">
        <f t="shared" si="5"/>
        <v>1.5</v>
      </c>
      <c r="AG31" s="243">
        <f t="shared" si="6"/>
        <v>1.5</v>
      </c>
      <c r="AH31" s="243">
        <f t="shared" si="7"/>
        <v>1.5</v>
      </c>
      <c r="AI31" s="244">
        <f t="shared" si="8"/>
        <v>1.5</v>
      </c>
      <c r="AJ31" s="245">
        <f t="shared" si="9"/>
        <v>12</v>
      </c>
    </row>
    <row r="32" spans="1:36" s="223" customFormat="1" ht="13.35" customHeight="1" x14ac:dyDescent="0.2">
      <c r="A32" s="238">
        <v>26</v>
      </c>
      <c r="B32" s="135" t="s">
        <v>175</v>
      </c>
      <c r="C32" s="153" t="s">
        <v>55</v>
      </c>
      <c r="D32" s="133" t="s">
        <v>56</v>
      </c>
      <c r="E32" s="134">
        <v>475</v>
      </c>
      <c r="F32" s="135" t="s">
        <v>75</v>
      </c>
      <c r="G32" s="259" t="s">
        <v>176</v>
      </c>
      <c r="H32" s="248" t="s">
        <v>150</v>
      </c>
      <c r="I32" s="241">
        <v>1.5</v>
      </c>
      <c r="J32" s="241">
        <v>1.5</v>
      </c>
      <c r="K32" s="241">
        <f>IF(VLOOKUP($B32,'[1]2305'!$B$6:$N$50, 8, FALSE)="Ja",VLOOKUP($B32,'[1]2305'!$B$6:$N$50, 13, FALSE),1.5)</f>
        <v>1.5</v>
      </c>
      <c r="L32" s="241">
        <v>1.5</v>
      </c>
      <c r="M32" s="241">
        <v>1.5</v>
      </c>
      <c r="N32" s="241">
        <v>1.5</v>
      </c>
      <c r="O32" s="241">
        <v>1.5</v>
      </c>
      <c r="P32" s="241">
        <v>1.5</v>
      </c>
      <c r="Q32" s="242"/>
      <c r="R32" s="241">
        <v>1.5</v>
      </c>
      <c r="S32" s="241">
        <v>1.5</v>
      </c>
      <c r="T32" s="241">
        <v>1.5</v>
      </c>
      <c r="U32" s="241">
        <v>1.5</v>
      </c>
      <c r="V32" s="241">
        <v>1.5</v>
      </c>
      <c r="W32" s="241">
        <v>1.5</v>
      </c>
      <c r="X32" s="241">
        <v>1.5</v>
      </c>
      <c r="Y32" s="241">
        <v>1.5</v>
      </c>
      <c r="Z32" s="243">
        <f t="shared" si="0"/>
        <v>24</v>
      </c>
      <c r="AB32" s="243">
        <f t="shared" si="1"/>
        <v>1.5</v>
      </c>
      <c r="AC32" s="243">
        <f t="shared" si="2"/>
        <v>1.5</v>
      </c>
      <c r="AD32" s="243">
        <f t="shared" si="3"/>
        <v>1.5</v>
      </c>
      <c r="AE32" s="243">
        <f t="shared" si="4"/>
        <v>1.5</v>
      </c>
      <c r="AF32" s="243">
        <f t="shared" si="5"/>
        <v>1.5</v>
      </c>
      <c r="AG32" s="243">
        <f t="shared" si="6"/>
        <v>1.5</v>
      </c>
      <c r="AH32" s="243">
        <f t="shared" si="7"/>
        <v>1.5</v>
      </c>
      <c r="AI32" s="244">
        <f t="shared" si="8"/>
        <v>1.5</v>
      </c>
      <c r="AJ32" s="245">
        <f t="shared" si="9"/>
        <v>12</v>
      </c>
    </row>
    <row r="33" spans="1:51" x14ac:dyDescent="0.25">
      <c r="A33" s="238">
        <v>26</v>
      </c>
      <c r="B33" s="195" t="s">
        <v>180</v>
      </c>
      <c r="C33" s="196" t="s">
        <v>60</v>
      </c>
      <c r="D33" s="197" t="s">
        <v>56</v>
      </c>
      <c r="E33" s="198">
        <v>914</v>
      </c>
      <c r="F33" s="195" t="s">
        <v>181</v>
      </c>
      <c r="G33" s="257" t="s">
        <v>182</v>
      </c>
      <c r="H33" s="240" t="s">
        <v>150</v>
      </c>
      <c r="I33" s="241">
        <v>1.5</v>
      </c>
      <c r="J33" s="241">
        <f>IF(VLOOKUP($B33,'[1]1505'!$B$6:$N$28, 8, FALSE)="Ja",VLOOKUP($B33,'[1]1505'!$B$6:$N$28, 13, FALSE),1.5)</f>
        <v>1.5</v>
      </c>
      <c r="K33" s="241">
        <f>IF(VLOOKUP($B33,'[1]2305'!$B$6:$N$50, 8, FALSE)="Ja",VLOOKUP($B33,'[1]2305'!$B$6:$N$50, 13, FALSE),1.5)</f>
        <v>1.5</v>
      </c>
      <c r="L33" s="241">
        <v>1.5</v>
      </c>
      <c r="M33" s="241">
        <v>1.5</v>
      </c>
      <c r="N33" s="241">
        <v>1.5</v>
      </c>
      <c r="O33" s="241">
        <v>1.5</v>
      </c>
      <c r="P33" s="241">
        <v>1.5</v>
      </c>
      <c r="Q33" s="242"/>
      <c r="R33" s="241">
        <v>1.5</v>
      </c>
      <c r="S33" s="241">
        <v>1.5</v>
      </c>
      <c r="T33" s="241">
        <v>1.5</v>
      </c>
      <c r="U33" s="241">
        <v>1.5</v>
      </c>
      <c r="V33" s="241">
        <v>1.5</v>
      </c>
      <c r="W33" s="241">
        <v>1.5</v>
      </c>
      <c r="X33" s="241">
        <v>1.5</v>
      </c>
      <c r="Y33" s="241">
        <v>1.5</v>
      </c>
      <c r="Z33" s="243">
        <f t="shared" si="0"/>
        <v>24</v>
      </c>
      <c r="AA33" s="223"/>
      <c r="AB33" s="243">
        <f t="shared" si="1"/>
        <v>1.5</v>
      </c>
      <c r="AC33" s="243">
        <f t="shared" si="2"/>
        <v>1.5</v>
      </c>
      <c r="AD33" s="243">
        <f t="shared" si="3"/>
        <v>1.5</v>
      </c>
      <c r="AE33" s="243">
        <f t="shared" si="4"/>
        <v>1.5</v>
      </c>
      <c r="AF33" s="243">
        <f t="shared" si="5"/>
        <v>1.5</v>
      </c>
      <c r="AG33" s="243">
        <f t="shared" si="6"/>
        <v>1.5</v>
      </c>
      <c r="AH33" s="243">
        <f t="shared" si="7"/>
        <v>1.5</v>
      </c>
      <c r="AI33" s="244">
        <f t="shared" si="8"/>
        <v>1.5</v>
      </c>
      <c r="AJ33" s="245">
        <f t="shared" si="9"/>
        <v>12</v>
      </c>
    </row>
    <row r="34" spans="1:51" x14ac:dyDescent="0.25">
      <c r="A34" s="238">
        <v>26</v>
      </c>
      <c r="B34" s="105" t="s">
        <v>185</v>
      </c>
      <c r="C34" s="106" t="s">
        <v>60</v>
      </c>
      <c r="D34" s="107" t="s">
        <v>56</v>
      </c>
      <c r="E34" s="108">
        <v>9340</v>
      </c>
      <c r="F34" s="105" t="s">
        <v>186</v>
      </c>
      <c r="G34" s="109" t="s">
        <v>187</v>
      </c>
      <c r="H34" s="240" t="s">
        <v>151</v>
      </c>
      <c r="I34" s="241">
        <v>1.5</v>
      </c>
      <c r="J34" s="241">
        <v>1.5</v>
      </c>
      <c r="K34" s="241">
        <v>1.5</v>
      </c>
      <c r="L34" s="241">
        <v>1.5</v>
      </c>
      <c r="M34" s="241">
        <v>1.5</v>
      </c>
      <c r="N34" s="241">
        <v>1.5</v>
      </c>
      <c r="O34" s="241">
        <v>1.5</v>
      </c>
      <c r="P34" s="241">
        <v>1.5</v>
      </c>
      <c r="Q34" s="242"/>
      <c r="R34" s="241">
        <v>1.5</v>
      </c>
      <c r="S34" s="241">
        <v>1.5</v>
      </c>
      <c r="T34" s="241">
        <v>1.5</v>
      </c>
      <c r="U34" s="241">
        <v>1.5</v>
      </c>
      <c r="V34" s="241">
        <v>1.5</v>
      </c>
      <c r="W34" s="241">
        <v>1.5</v>
      </c>
      <c r="X34" s="241">
        <v>1.5</v>
      </c>
      <c r="Y34" s="241">
        <v>1.5</v>
      </c>
      <c r="Z34" s="243">
        <f t="shared" si="0"/>
        <v>24</v>
      </c>
      <c r="AA34" s="223"/>
      <c r="AB34" s="243">
        <f t="shared" si="1"/>
        <v>1.5</v>
      </c>
      <c r="AC34" s="243">
        <f t="shared" si="2"/>
        <v>1.5</v>
      </c>
      <c r="AD34" s="243">
        <f t="shared" si="3"/>
        <v>1.5</v>
      </c>
      <c r="AE34" s="243">
        <f t="shared" si="4"/>
        <v>1.5</v>
      </c>
      <c r="AF34" s="243">
        <f t="shared" si="5"/>
        <v>1.5</v>
      </c>
      <c r="AG34" s="243">
        <f t="shared" si="6"/>
        <v>1.5</v>
      </c>
      <c r="AH34" s="243">
        <f t="shared" si="7"/>
        <v>1.5</v>
      </c>
      <c r="AI34" s="244">
        <f t="shared" si="8"/>
        <v>1.5</v>
      </c>
      <c r="AJ34" s="245">
        <f t="shared" si="9"/>
        <v>12</v>
      </c>
    </row>
    <row r="35" spans="1:51" x14ac:dyDescent="0.25">
      <c r="A35" s="238">
        <v>26</v>
      </c>
      <c r="B35" s="131" t="s">
        <v>100</v>
      </c>
      <c r="C35" s="132" t="s">
        <v>55</v>
      </c>
      <c r="D35" s="169" t="s">
        <v>56</v>
      </c>
      <c r="E35" s="132">
        <v>10324</v>
      </c>
      <c r="F35" s="170" t="s">
        <v>101</v>
      </c>
      <c r="G35" s="136" t="s">
        <v>102</v>
      </c>
      <c r="H35" s="240" t="s">
        <v>150</v>
      </c>
      <c r="I35" s="241">
        <v>1.5</v>
      </c>
      <c r="J35" s="241">
        <v>1.5</v>
      </c>
      <c r="K35" s="241">
        <f>IF(VLOOKUP($B35,'[1]2305'!$B$6:$N$50, 8, FALSE)="Ja",VLOOKUP($B35,'[1]2305'!$B$6:$N$50, 13, FALSE),1.5)</f>
        <v>1.5</v>
      </c>
      <c r="L35" s="241">
        <f>IF(VLOOKUP($B35,'[1]3005'!$B$6:$N$50, 8, FALSE)="Ja",VLOOKUP($B35,'[1]3005'!$B$6:$N$50, 13, FALSE),1.5)</f>
        <v>1.5</v>
      </c>
      <c r="M35" s="241">
        <v>1.5</v>
      </c>
      <c r="N35" s="241">
        <v>1.5</v>
      </c>
      <c r="O35" s="241">
        <v>1.5</v>
      </c>
      <c r="P35" s="241">
        <v>1.5</v>
      </c>
      <c r="Q35" s="242"/>
      <c r="R35" s="241">
        <v>1.5</v>
      </c>
      <c r="S35" s="241">
        <v>1.5</v>
      </c>
      <c r="T35" s="241">
        <v>1.5</v>
      </c>
      <c r="U35" s="241">
        <v>1.5</v>
      </c>
      <c r="V35" s="241">
        <v>1.5</v>
      </c>
      <c r="W35" s="241">
        <v>1.5</v>
      </c>
      <c r="X35" s="241">
        <v>1.5</v>
      </c>
      <c r="Y35" s="241">
        <v>1.5</v>
      </c>
      <c r="Z35" s="243">
        <f t="shared" si="0"/>
        <v>24</v>
      </c>
      <c r="AA35" s="223"/>
      <c r="AB35" s="243">
        <f t="shared" si="1"/>
        <v>1.5</v>
      </c>
      <c r="AC35" s="243">
        <f t="shared" si="2"/>
        <v>1.5</v>
      </c>
      <c r="AD35" s="243">
        <f t="shared" si="3"/>
        <v>1.5</v>
      </c>
      <c r="AE35" s="243">
        <f t="shared" si="4"/>
        <v>1.5</v>
      </c>
      <c r="AF35" s="243">
        <f t="shared" si="5"/>
        <v>1.5</v>
      </c>
      <c r="AG35" s="243">
        <f t="shared" si="6"/>
        <v>1.5</v>
      </c>
      <c r="AH35" s="243">
        <f t="shared" si="7"/>
        <v>1.5</v>
      </c>
      <c r="AI35" s="244">
        <f t="shared" si="8"/>
        <v>1.5</v>
      </c>
      <c r="AJ35" s="245">
        <f t="shared" si="9"/>
        <v>12</v>
      </c>
    </row>
    <row r="36" spans="1:51" x14ac:dyDescent="0.25">
      <c r="A36" s="238">
        <v>26</v>
      </c>
      <c r="B36" s="124" t="s">
        <v>71</v>
      </c>
      <c r="C36" s="106" t="s">
        <v>55</v>
      </c>
      <c r="D36" s="107" t="s">
        <v>56</v>
      </c>
      <c r="E36" s="108">
        <v>11722</v>
      </c>
      <c r="F36" s="105" t="s">
        <v>72</v>
      </c>
      <c r="G36" s="109" t="s">
        <v>73</v>
      </c>
      <c r="H36" s="240" t="s">
        <v>151</v>
      </c>
      <c r="I36" s="241">
        <v>1.5</v>
      </c>
      <c r="J36" s="241">
        <f>IF(VLOOKUP($B36,'[1]1505'!$B$6:$N$28, 8, FALSE)="Ja",VLOOKUP($B36,'[1]1505'!$B$6:$N$28, 13, FALSE),1.5)</f>
        <v>1.5</v>
      </c>
      <c r="K36" s="241">
        <f>IF(VLOOKUP($B36,'[1]2305'!$B$6:$N$50, 8, FALSE)="Ja",VLOOKUP($B36,'[1]2305'!$B$6:$N$50, 13, FALSE),1.5)</f>
        <v>1.5</v>
      </c>
      <c r="L36" s="241">
        <f>IF(VLOOKUP($B36,'[1]3005'!$B$6:$N$50, 8, FALSE)="Ja",VLOOKUP($B36,'[1]3005'!$B$6:$N$50, 13, FALSE),1.5)</f>
        <v>1.5</v>
      </c>
      <c r="M36" s="241">
        <v>1.5</v>
      </c>
      <c r="N36" s="241">
        <v>1.5</v>
      </c>
      <c r="O36" s="241">
        <v>1.5</v>
      </c>
      <c r="P36" s="241">
        <v>1.5</v>
      </c>
      <c r="Q36" s="242"/>
      <c r="R36" s="241">
        <v>1.5</v>
      </c>
      <c r="S36" s="241">
        <v>1.5</v>
      </c>
      <c r="T36" s="241">
        <v>1.5</v>
      </c>
      <c r="U36" s="241">
        <v>1.5</v>
      </c>
      <c r="V36" s="241">
        <v>1.5</v>
      </c>
      <c r="W36" s="241">
        <v>1.5</v>
      </c>
      <c r="X36" s="241">
        <v>1.5</v>
      </c>
      <c r="Y36" s="241">
        <v>1.5</v>
      </c>
      <c r="Z36" s="243">
        <f t="shared" si="0"/>
        <v>24</v>
      </c>
      <c r="AA36" s="223"/>
      <c r="AB36" s="243">
        <f t="shared" si="1"/>
        <v>1.5</v>
      </c>
      <c r="AC36" s="243">
        <f t="shared" si="2"/>
        <v>1.5</v>
      </c>
      <c r="AD36" s="243">
        <f t="shared" si="3"/>
        <v>1.5</v>
      </c>
      <c r="AE36" s="243">
        <f t="shared" si="4"/>
        <v>1.5</v>
      </c>
      <c r="AF36" s="243">
        <f t="shared" si="5"/>
        <v>1.5</v>
      </c>
      <c r="AG36" s="243">
        <f t="shared" si="6"/>
        <v>1.5</v>
      </c>
      <c r="AH36" s="243">
        <f t="shared" si="7"/>
        <v>1.5</v>
      </c>
      <c r="AI36" s="244">
        <f t="shared" si="8"/>
        <v>1.5</v>
      </c>
      <c r="AJ36" s="245">
        <f t="shared" si="9"/>
        <v>12</v>
      </c>
    </row>
    <row r="37" spans="1:51" x14ac:dyDescent="0.25">
      <c r="A37" s="238">
        <v>26</v>
      </c>
      <c r="B37" s="131" t="s">
        <v>103</v>
      </c>
      <c r="C37" s="132" t="s">
        <v>60</v>
      </c>
      <c r="D37" s="169" t="s">
        <v>56</v>
      </c>
      <c r="E37" s="132">
        <v>14069</v>
      </c>
      <c r="F37" s="135" t="s">
        <v>104</v>
      </c>
      <c r="G37" s="136" t="s">
        <v>105</v>
      </c>
      <c r="H37" s="240" t="s">
        <v>150</v>
      </c>
      <c r="I37" s="241">
        <f>IF(VLOOKUP($B37,'[1]0905'!$B$6:$N$50, 8, FALSE)="Ja",VLOOKUP($B37,'[1]0905'!$B$6:$N$50, 13, FALSE),1.5)</f>
        <v>1.5</v>
      </c>
      <c r="J37" s="241">
        <f>IF(VLOOKUP($B37,'[1]1505'!$B$6:$N$28, 8, FALSE)="Ja",VLOOKUP($B37,'[1]1505'!$B$6:$N$28, 13, FALSE),1.5)</f>
        <v>1.5</v>
      </c>
      <c r="K37" s="241">
        <f>IF(VLOOKUP($B37,'[1]2305'!$B$6:$N$50, 8, FALSE)="Ja",VLOOKUP($B37,'[1]2305'!$B$6:$N$50, 13, FALSE),1.5)</f>
        <v>1.5</v>
      </c>
      <c r="L37" s="241">
        <f>IF(VLOOKUP($B37,'[1]3005'!$B$6:$N$50, 8, FALSE)="Ja",VLOOKUP($B37,'[1]3005'!$B$6:$N$50, 13, FALSE),1.5)</f>
        <v>1.5</v>
      </c>
      <c r="M37" s="241">
        <v>1.5</v>
      </c>
      <c r="N37" s="241">
        <v>1.5</v>
      </c>
      <c r="O37" s="241">
        <v>1.5</v>
      </c>
      <c r="P37" s="241">
        <v>1.5</v>
      </c>
      <c r="Q37" s="242"/>
      <c r="R37" s="241">
        <v>1.5</v>
      </c>
      <c r="S37" s="241">
        <v>1.5</v>
      </c>
      <c r="T37" s="241">
        <v>1.5</v>
      </c>
      <c r="U37" s="241">
        <v>1.5</v>
      </c>
      <c r="V37" s="241">
        <v>1.5</v>
      </c>
      <c r="W37" s="241">
        <v>1.5</v>
      </c>
      <c r="X37" s="241">
        <v>1.5</v>
      </c>
      <c r="Y37" s="241">
        <v>1.5</v>
      </c>
      <c r="Z37" s="243">
        <f t="shared" si="0"/>
        <v>24</v>
      </c>
      <c r="AA37" s="223"/>
      <c r="AB37" s="243">
        <f t="shared" si="1"/>
        <v>1.5</v>
      </c>
      <c r="AC37" s="243">
        <f t="shared" si="2"/>
        <v>1.5</v>
      </c>
      <c r="AD37" s="243">
        <f t="shared" si="3"/>
        <v>1.5</v>
      </c>
      <c r="AE37" s="243">
        <f t="shared" si="4"/>
        <v>1.5</v>
      </c>
      <c r="AF37" s="243">
        <f t="shared" si="5"/>
        <v>1.5</v>
      </c>
      <c r="AG37" s="243">
        <f t="shared" si="6"/>
        <v>1.5</v>
      </c>
      <c r="AH37" s="243">
        <f t="shared" si="7"/>
        <v>1.5</v>
      </c>
      <c r="AI37" s="244">
        <f t="shared" si="8"/>
        <v>1.5</v>
      </c>
      <c r="AJ37" s="245">
        <f t="shared" si="9"/>
        <v>12</v>
      </c>
    </row>
    <row r="38" spans="1:51" x14ac:dyDescent="0.25">
      <c r="A38" s="238">
        <v>26</v>
      </c>
      <c r="B38" s="263" t="s">
        <v>152</v>
      </c>
      <c r="C38" s="264" t="s">
        <v>60</v>
      </c>
      <c r="D38" s="265" t="s">
        <v>56</v>
      </c>
      <c r="E38" s="264">
        <v>14118</v>
      </c>
      <c r="F38" s="263" t="s">
        <v>153</v>
      </c>
      <c r="G38" s="203" t="s">
        <v>154</v>
      </c>
      <c r="H38" s="240" t="s">
        <v>151</v>
      </c>
      <c r="I38" s="241">
        <f>IF(VLOOKUP($B38,'[1]0905'!$B$6:$N$50, 8, FALSE)="Ja",VLOOKUP($B38,'[1]0905'!$B$6:$N$50, 13, FALSE),1.5)</f>
        <v>1.5</v>
      </c>
      <c r="J38" s="241">
        <f>IF(VLOOKUP($B38,'[1]1505'!$B$6:$N$28, 8, FALSE)="Ja",VLOOKUP($B38,'[1]1505'!$B$6:$N$28, 13, FALSE),1.5)</f>
        <v>1.5</v>
      </c>
      <c r="K38" s="241">
        <f>IF(VLOOKUP($B38,'[1]2305'!$B$6:$N$50, 8, FALSE)="Ja",VLOOKUP($B38,'[1]2305'!$B$6:$N$50, 13, FALSE),1.5)</f>
        <v>1.5</v>
      </c>
      <c r="L38" s="241">
        <v>1.5</v>
      </c>
      <c r="M38" s="241">
        <v>1.5</v>
      </c>
      <c r="N38" s="241">
        <v>1.5</v>
      </c>
      <c r="O38" s="241">
        <v>1.5</v>
      </c>
      <c r="P38" s="241">
        <v>1.5</v>
      </c>
      <c r="Q38" s="242"/>
      <c r="R38" s="241">
        <v>1.5</v>
      </c>
      <c r="S38" s="241">
        <v>1.5</v>
      </c>
      <c r="T38" s="241">
        <v>1.5</v>
      </c>
      <c r="U38" s="241">
        <v>1.5</v>
      </c>
      <c r="V38" s="241">
        <v>1.5</v>
      </c>
      <c r="W38" s="241">
        <v>1.5</v>
      </c>
      <c r="X38" s="241">
        <v>1.5</v>
      </c>
      <c r="Y38" s="241">
        <v>1.5</v>
      </c>
      <c r="Z38" s="243">
        <f t="shared" si="0"/>
        <v>24</v>
      </c>
      <c r="AA38" s="223"/>
      <c r="AB38" s="243">
        <f t="shared" si="1"/>
        <v>1.5</v>
      </c>
      <c r="AC38" s="243">
        <f t="shared" si="2"/>
        <v>1.5</v>
      </c>
      <c r="AD38" s="243">
        <f t="shared" si="3"/>
        <v>1.5</v>
      </c>
      <c r="AE38" s="243">
        <f t="shared" si="4"/>
        <v>1.5</v>
      </c>
      <c r="AF38" s="243">
        <f t="shared" si="5"/>
        <v>1.5</v>
      </c>
      <c r="AG38" s="243">
        <f t="shared" si="6"/>
        <v>1.5</v>
      </c>
      <c r="AH38" s="243">
        <f t="shared" si="7"/>
        <v>1.5</v>
      </c>
      <c r="AI38" s="244">
        <f t="shared" si="8"/>
        <v>1.5</v>
      </c>
      <c r="AJ38" s="245">
        <f t="shared" si="9"/>
        <v>12</v>
      </c>
    </row>
    <row r="39" spans="1:51" x14ac:dyDescent="0.25">
      <c r="A39" s="238">
        <v>26</v>
      </c>
      <c r="B39" s="266" t="s">
        <v>171</v>
      </c>
      <c r="C39" s="106" t="s">
        <v>172</v>
      </c>
      <c r="D39" s="107" t="s">
        <v>56</v>
      </c>
      <c r="E39" s="108">
        <v>15179</v>
      </c>
      <c r="F39" s="105" t="s">
        <v>173</v>
      </c>
      <c r="G39" s="146" t="s">
        <v>174</v>
      </c>
      <c r="H39" s="240" t="s">
        <v>151</v>
      </c>
      <c r="I39" s="241">
        <v>1.5</v>
      </c>
      <c r="J39" s="241">
        <f>IF(VLOOKUP($B39,'[1]1505'!$B$6:$N$28, 8, FALSE)="Ja",VLOOKUP($B39,'[1]1505'!$B$6:$N$28, 13, FALSE),1.5)</f>
        <v>1.5</v>
      </c>
      <c r="K39" s="241">
        <v>1.5</v>
      </c>
      <c r="L39" s="241">
        <v>1.5</v>
      </c>
      <c r="M39" s="241">
        <v>1.5</v>
      </c>
      <c r="N39" s="241">
        <v>1.5</v>
      </c>
      <c r="O39" s="241">
        <v>1.5</v>
      </c>
      <c r="P39" s="241">
        <v>1.5</v>
      </c>
      <c r="Q39" s="242"/>
      <c r="R39" s="241">
        <v>1.5</v>
      </c>
      <c r="S39" s="241">
        <v>1.5</v>
      </c>
      <c r="T39" s="241">
        <v>1.5</v>
      </c>
      <c r="U39" s="241">
        <v>1.5</v>
      </c>
      <c r="V39" s="241">
        <v>1.5</v>
      </c>
      <c r="W39" s="241">
        <v>1.5</v>
      </c>
      <c r="X39" s="241">
        <v>1.5</v>
      </c>
      <c r="Y39" s="241">
        <v>1.5</v>
      </c>
      <c r="Z39" s="243">
        <f t="shared" si="0"/>
        <v>24</v>
      </c>
      <c r="AA39" s="223"/>
      <c r="AB39" s="243">
        <f t="shared" si="1"/>
        <v>1.5</v>
      </c>
      <c r="AC39" s="243">
        <f t="shared" si="2"/>
        <v>1.5</v>
      </c>
      <c r="AD39" s="243">
        <f t="shared" si="3"/>
        <v>1.5</v>
      </c>
      <c r="AE39" s="243">
        <f t="shared" si="4"/>
        <v>1.5</v>
      </c>
      <c r="AF39" s="243">
        <f t="shared" si="5"/>
        <v>1.5</v>
      </c>
      <c r="AG39" s="243">
        <f t="shared" si="6"/>
        <v>1.5</v>
      </c>
      <c r="AH39" s="243">
        <f t="shared" si="7"/>
        <v>1.5</v>
      </c>
      <c r="AI39" s="244">
        <f t="shared" si="8"/>
        <v>1.5</v>
      </c>
      <c r="AJ39" s="245">
        <f t="shared" si="9"/>
        <v>12</v>
      </c>
    </row>
    <row r="40" spans="1:51" x14ac:dyDescent="0.25">
      <c r="A40" s="238">
        <v>26</v>
      </c>
      <c r="B40" s="105" t="s">
        <v>115</v>
      </c>
      <c r="C40" s="106" t="s">
        <v>60</v>
      </c>
      <c r="D40" s="107" t="s">
        <v>56</v>
      </c>
      <c r="E40" s="108">
        <v>15953</v>
      </c>
      <c r="F40" s="124" t="s">
        <v>116</v>
      </c>
      <c r="G40" s="106" t="s">
        <v>117</v>
      </c>
      <c r="H40" s="240" t="s">
        <v>150</v>
      </c>
      <c r="I40" s="241">
        <f>IF(VLOOKUP($B40,'[1]0905'!$B$6:$N$50, 8, FALSE)="Ja",VLOOKUP($B40,'[1]0905'!$B$6:$N$50, 13, FALSE),1.5)</f>
        <v>1.5</v>
      </c>
      <c r="J40" s="241">
        <v>1.5</v>
      </c>
      <c r="K40" s="241">
        <f>IF(VLOOKUP($B40,'[1]2305'!$B$6:$N$50, 8, FALSE)="Ja",VLOOKUP($B40,'[1]2305'!$B$6:$N$50, 13, FALSE),1.5)</f>
        <v>1.5</v>
      </c>
      <c r="L40" s="241">
        <f>IF(VLOOKUP($B40,'[1]3005'!$B$6:$N$50, 8, FALSE)="Ja",VLOOKUP($B40,'[1]3005'!$B$6:$N$50, 13, FALSE),1.5)</f>
        <v>1.5</v>
      </c>
      <c r="M40" s="241">
        <v>1.5</v>
      </c>
      <c r="N40" s="241">
        <v>1.5</v>
      </c>
      <c r="O40" s="241">
        <v>1.5</v>
      </c>
      <c r="P40" s="241">
        <v>1.5</v>
      </c>
      <c r="Q40" s="242"/>
      <c r="R40" s="241">
        <v>1.5</v>
      </c>
      <c r="S40" s="241">
        <v>1.5</v>
      </c>
      <c r="T40" s="241">
        <v>1.5</v>
      </c>
      <c r="U40" s="241">
        <v>1.5</v>
      </c>
      <c r="V40" s="241">
        <v>1.5</v>
      </c>
      <c r="W40" s="241">
        <v>1.5</v>
      </c>
      <c r="X40" s="241">
        <v>1.5</v>
      </c>
      <c r="Y40" s="241">
        <v>1.5</v>
      </c>
      <c r="Z40" s="243">
        <f t="shared" si="0"/>
        <v>24</v>
      </c>
      <c r="AA40" s="223"/>
      <c r="AB40" s="243">
        <f t="shared" si="1"/>
        <v>1.5</v>
      </c>
      <c r="AC40" s="243">
        <f t="shared" si="2"/>
        <v>1.5</v>
      </c>
      <c r="AD40" s="243">
        <f t="shared" si="3"/>
        <v>1.5</v>
      </c>
      <c r="AE40" s="243">
        <f t="shared" si="4"/>
        <v>1.5</v>
      </c>
      <c r="AF40" s="243">
        <f t="shared" si="5"/>
        <v>1.5</v>
      </c>
      <c r="AG40" s="243">
        <f t="shared" si="6"/>
        <v>1.5</v>
      </c>
      <c r="AH40" s="243">
        <f t="shared" si="7"/>
        <v>1.5</v>
      </c>
      <c r="AI40" s="244">
        <f t="shared" si="8"/>
        <v>1.5</v>
      </c>
      <c r="AJ40" s="245">
        <f t="shared" si="9"/>
        <v>12</v>
      </c>
    </row>
    <row r="41" spans="1:51" x14ac:dyDescent="0.25">
      <c r="A41" s="238">
        <v>25</v>
      </c>
      <c r="B41" s="195" t="s">
        <v>188</v>
      </c>
      <c r="C41" s="196" t="s">
        <v>55</v>
      </c>
      <c r="D41" s="197" t="s">
        <v>56</v>
      </c>
      <c r="E41" s="108">
        <v>11890</v>
      </c>
      <c r="F41" s="195" t="s">
        <v>189</v>
      </c>
      <c r="G41" s="199" t="s">
        <v>190</v>
      </c>
      <c r="H41" s="240" t="s">
        <v>151</v>
      </c>
      <c r="I41" s="241">
        <v>1.5</v>
      </c>
      <c r="J41" s="241">
        <v>1.5</v>
      </c>
      <c r="K41" s="241">
        <v>1.5</v>
      </c>
      <c r="L41" s="241">
        <v>1.5</v>
      </c>
      <c r="M41" s="241">
        <v>1.5</v>
      </c>
      <c r="N41" s="241">
        <v>1.5</v>
      </c>
      <c r="O41" s="241">
        <v>1.5</v>
      </c>
      <c r="P41" s="241">
        <v>1.5</v>
      </c>
      <c r="Q41" s="242"/>
      <c r="R41" s="241">
        <v>1.5</v>
      </c>
      <c r="S41" s="241">
        <v>1.5</v>
      </c>
      <c r="T41" s="241">
        <v>1.5</v>
      </c>
      <c r="U41" s="241">
        <v>1.5</v>
      </c>
      <c r="V41" s="241">
        <v>1.5</v>
      </c>
      <c r="W41" s="241">
        <v>1.5</v>
      </c>
      <c r="X41" s="241">
        <v>1.5</v>
      </c>
      <c r="Y41" s="241">
        <v>1.5</v>
      </c>
      <c r="Z41" s="243">
        <f t="shared" si="0"/>
        <v>24</v>
      </c>
      <c r="AA41" s="223"/>
      <c r="AB41" s="243">
        <f t="shared" si="1"/>
        <v>1.5</v>
      </c>
      <c r="AC41" s="243">
        <f t="shared" si="2"/>
        <v>1.5</v>
      </c>
      <c r="AD41" s="243">
        <f t="shared" si="3"/>
        <v>1.5</v>
      </c>
      <c r="AE41" s="243">
        <f t="shared" si="4"/>
        <v>1.5</v>
      </c>
      <c r="AF41" s="243">
        <f t="shared" si="5"/>
        <v>1.5</v>
      </c>
      <c r="AG41" s="243">
        <f t="shared" si="6"/>
        <v>1.5</v>
      </c>
      <c r="AH41" s="243">
        <f t="shared" si="7"/>
        <v>1.5</v>
      </c>
      <c r="AI41" s="244">
        <f t="shared" si="8"/>
        <v>1.5</v>
      </c>
      <c r="AJ41" s="245">
        <f t="shared" si="9"/>
        <v>12</v>
      </c>
    </row>
    <row r="42" spans="1:51" x14ac:dyDescent="0.25"/>
    <row r="43" spans="1:51" s="121" customFormat="1" ht="12.75" customHeight="1" x14ac:dyDescent="0.2">
      <c r="AK43" s="101"/>
      <c r="AL43" s="102"/>
      <c r="AM43" s="103"/>
      <c r="AN43" s="103"/>
      <c r="AO43" s="101"/>
      <c r="AP43" s="102"/>
      <c r="AQ43" s="103"/>
      <c r="AR43" s="103"/>
      <c r="AS43" s="101"/>
      <c r="AT43" s="102"/>
      <c r="AU43" s="103"/>
      <c r="AV43" s="103"/>
      <c r="AW43" s="101"/>
      <c r="AX43" s="104"/>
      <c r="AY43" s="104"/>
    </row>
    <row r="44" spans="1:51" x14ac:dyDescent="0.25"/>
    <row r="45" spans="1:51" x14ac:dyDescent="0.25"/>
    <row r="46" spans="1:51" x14ac:dyDescent="0.25"/>
    <row r="47" spans="1:51" x14ac:dyDescent="0.25"/>
    <row r="48" spans="1:5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8A018724-0683-4FE4-A2F3-9C2B5B22DFCA}">
      <formula1>$AL$1:$AM$1</formula1>
    </dataValidation>
  </dataValidation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3005</vt:lpstr>
      <vt:lpstr>Sammendrag 2023</vt:lpstr>
      <vt:lpstr>SpinnakerCup 2023</vt:lpstr>
      <vt:lpstr>'3005'!Utskriftsområde</vt:lpstr>
      <vt:lpstr>'Sammendrag 2023'!Utskriftsområde</vt:lpstr>
      <vt:lpstr>'SpinnakerCup 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2023-05-31T20:26:36Z</dcterms:created>
  <dcterms:modified xsi:type="dcterms:W3CDTF">2023-06-01T19:55:19Z</dcterms:modified>
</cp:coreProperties>
</file>