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1" documentId="8_{D62239A1-7151-415F-9A88-45C563CF3F83}" xr6:coauthVersionLast="47" xr6:coauthVersionMax="47" xr10:uidLastSave="{A1966CA4-DBD7-4252-B0E4-9F8A8821A4C5}"/>
  <bookViews>
    <workbookView xWindow="6300" yWindow="1290" windowWidth="18285" windowHeight="15465" activeTab="1" xr2:uid="{466707C6-8B2F-404A-8C42-7917ED87D844}"/>
  </bookViews>
  <sheets>
    <sheet name="0706" sheetId="1" r:id="rId1"/>
    <sheet name="Sammendrag foreløpig" sheetId="2" r:id="rId2"/>
  </sheets>
  <externalReferences>
    <externalReference r:id="rId3"/>
  </externalReferences>
  <definedNames>
    <definedName name="_xlnm._FilterDatabase" localSheetId="0" hidden="1">'0706'!$A$5:$AR$28</definedName>
    <definedName name="_xlnm._FilterDatabase" localSheetId="1" hidden="1">'Sammendrag foreløpig'!$A$5:$AE$32</definedName>
    <definedName name="_xlnm.Print_Area" localSheetId="0">'0706'!$A$1:$N$14</definedName>
    <definedName name="_xlnm.Print_Area" localSheetId="1">'Sammendrag foreløpig'!$A$1:$U$26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3" i="2" l="1"/>
  <c r="X33" i="2"/>
  <c r="J33" i="2"/>
  <c r="AA33" i="2" s="1"/>
  <c r="AA32" i="2"/>
  <c r="W32" i="2"/>
  <c r="J32" i="2"/>
  <c r="G32" i="2"/>
  <c r="AD32" i="2" s="1"/>
  <c r="AA31" i="2"/>
  <c r="W31" i="2"/>
  <c r="I31" i="2"/>
  <c r="G31" i="2"/>
  <c r="AD31" i="2" s="1"/>
  <c r="AA30" i="2"/>
  <c r="W30" i="2"/>
  <c r="J30" i="2"/>
  <c r="I30" i="2"/>
  <c r="AD30" i="2" s="1"/>
  <c r="AA29" i="2"/>
  <c r="W29" i="2"/>
  <c r="J29" i="2"/>
  <c r="I29" i="2"/>
  <c r="AD29" i="2" s="1"/>
  <c r="AA28" i="2"/>
  <c r="W28" i="2"/>
  <c r="J28" i="2"/>
  <c r="I28" i="2"/>
  <c r="AD28" i="2" s="1"/>
  <c r="AB27" i="2"/>
  <c r="AA27" i="2"/>
  <c r="X27" i="2"/>
  <c r="W27" i="2"/>
  <c r="I27" i="2"/>
  <c r="AD27" i="2" s="1"/>
  <c r="AD26" i="2"/>
  <c r="AA26" i="2"/>
  <c r="Z26" i="2"/>
  <c r="W26" i="2"/>
  <c r="U26" i="2"/>
  <c r="J26" i="2"/>
  <c r="F26" i="2"/>
  <c r="AC26" i="2" s="1"/>
  <c r="AD25" i="2"/>
  <c r="Z25" i="2"/>
  <c r="U25" i="2"/>
  <c r="I25" i="2"/>
  <c r="H25" i="2"/>
  <c r="AC25" i="2" s="1"/>
  <c r="J24" i="2"/>
  <c r="I24" i="2"/>
  <c r="AB24" i="2" s="1"/>
  <c r="F24" i="2"/>
  <c r="AC24" i="2" s="1"/>
  <c r="J23" i="2"/>
  <c r="G23" i="2"/>
  <c r="F23" i="2"/>
  <c r="AD23" i="2" s="1"/>
  <c r="I22" i="2"/>
  <c r="F22" i="2"/>
  <c r="AA22" i="2" s="1"/>
  <c r="J21" i="2"/>
  <c r="I21" i="2"/>
  <c r="AD21" i="2" s="1"/>
  <c r="F21" i="2"/>
  <c r="AA21" i="2" s="1"/>
  <c r="J20" i="2"/>
  <c r="AA20" i="2" s="1"/>
  <c r="I20" i="2"/>
  <c r="AB20" i="2" s="1"/>
  <c r="J19" i="2"/>
  <c r="AC19" i="2" s="1"/>
  <c r="G19" i="2"/>
  <c r="F19" i="2"/>
  <c r="AB19" i="2" s="1"/>
  <c r="AD18" i="2"/>
  <c r="Z18" i="2"/>
  <c r="U18" i="2"/>
  <c r="I18" i="2"/>
  <c r="G18" i="2"/>
  <c r="AB18" i="2" s="1"/>
  <c r="F18" i="2"/>
  <c r="AC18" i="2" s="1"/>
  <c r="W17" i="2"/>
  <c r="J17" i="2"/>
  <c r="I17" i="2"/>
  <c r="H17" i="2"/>
  <c r="AA17" i="2" s="1"/>
  <c r="G17" i="2"/>
  <c r="F17" i="2"/>
  <c r="AD16" i="2"/>
  <c r="Z16" i="2"/>
  <c r="U16" i="2"/>
  <c r="J16" i="2"/>
  <c r="I16" i="2"/>
  <c r="AB16" i="2" s="1"/>
  <c r="H16" i="2"/>
  <c r="AC16" i="2" s="1"/>
  <c r="J15" i="2"/>
  <c r="I15" i="2"/>
  <c r="H15" i="2"/>
  <c r="W15" i="2" s="1"/>
  <c r="F15" i="2"/>
  <c r="Y14" i="2"/>
  <c r="J14" i="2"/>
  <c r="AC14" i="2" s="1"/>
  <c r="I14" i="2"/>
  <c r="G14" i="2"/>
  <c r="F14" i="2"/>
  <c r="AB14" i="2" s="1"/>
  <c r="W13" i="2"/>
  <c r="J13" i="2"/>
  <c r="I13" i="2"/>
  <c r="G13" i="2"/>
  <c r="F13" i="2"/>
  <c r="AD13" i="2" s="1"/>
  <c r="AC12" i="2"/>
  <c r="Y12" i="2"/>
  <c r="J12" i="2"/>
  <c r="I12" i="2"/>
  <c r="G12" i="2"/>
  <c r="AA12" i="2" s="1"/>
  <c r="F12" i="2"/>
  <c r="AB12" i="2" s="1"/>
  <c r="W11" i="2"/>
  <c r="J11" i="2"/>
  <c r="I11" i="2"/>
  <c r="H11" i="2"/>
  <c r="AA11" i="2" s="1"/>
  <c r="G11" i="2"/>
  <c r="F11" i="2"/>
  <c r="AD11" i="2" s="1"/>
  <c r="J10" i="2"/>
  <c r="I10" i="2"/>
  <c r="H10" i="2"/>
  <c r="G10" i="2"/>
  <c r="AD10" i="2" s="1"/>
  <c r="F10" i="2"/>
  <c r="AA9" i="2"/>
  <c r="J9" i="2"/>
  <c r="I9" i="2"/>
  <c r="H9" i="2"/>
  <c r="Y9" i="2" s="1"/>
  <c r="G9" i="2"/>
  <c r="F9" i="2"/>
  <c r="J8" i="2"/>
  <c r="I8" i="2"/>
  <c r="H8" i="2"/>
  <c r="G8" i="2"/>
  <c r="AB8" i="2" s="1"/>
  <c r="F8" i="2"/>
  <c r="AA7" i="2"/>
  <c r="J7" i="2"/>
  <c r="I7" i="2"/>
  <c r="H7" i="2"/>
  <c r="G7" i="2"/>
  <c r="F7" i="2"/>
  <c r="J6" i="2"/>
  <c r="I6" i="2"/>
  <c r="H6" i="2"/>
  <c r="G6" i="2"/>
  <c r="X6" i="2" s="1"/>
  <c r="F6" i="2"/>
  <c r="AO28" i="1"/>
  <c r="AN28" i="1"/>
  <c r="AP28" i="1" s="1"/>
  <c r="AM28" i="1"/>
  <c r="AK28" i="1"/>
  <c r="AJ28" i="1"/>
  <c r="AL28" i="1" s="1"/>
  <c r="AI28" i="1"/>
  <c r="AG28" i="1"/>
  <c r="AF28" i="1"/>
  <c r="AH28" i="1" s="1"/>
  <c r="L28" i="1" s="1"/>
  <c r="AE28" i="1"/>
  <c r="AC28" i="1"/>
  <c r="AB28" i="1"/>
  <c r="AD28" i="1" s="1"/>
  <c r="AA28" i="1"/>
  <c r="N28" i="1"/>
  <c r="J28" i="1"/>
  <c r="AN27" i="1"/>
  <c r="AP27" i="1" s="1"/>
  <c r="AM27" i="1"/>
  <c r="AK27" i="1"/>
  <c r="AJ27" i="1"/>
  <c r="AL27" i="1" s="1"/>
  <c r="AI27" i="1"/>
  <c r="AG27" i="1"/>
  <c r="AF27" i="1"/>
  <c r="AH27" i="1" s="1"/>
  <c r="L27" i="1" s="1"/>
  <c r="AE27" i="1"/>
  <c r="AC27" i="1"/>
  <c r="AB27" i="1"/>
  <c r="AD27" i="1" s="1"/>
  <c r="AA27" i="1"/>
  <c r="V27" i="1"/>
  <c r="AO27" i="1" s="1"/>
  <c r="N27" i="1"/>
  <c r="J27" i="1"/>
  <c r="AO26" i="1"/>
  <c r="AN26" i="1"/>
  <c r="AP26" i="1" s="1"/>
  <c r="AM26" i="1"/>
  <c r="AK26" i="1"/>
  <c r="AJ26" i="1"/>
  <c r="AL26" i="1" s="1"/>
  <c r="AI26" i="1"/>
  <c r="AG26" i="1"/>
  <c r="AF26" i="1"/>
  <c r="AH26" i="1" s="1"/>
  <c r="AE26" i="1"/>
  <c r="L26" i="1" s="1"/>
  <c r="AC26" i="1"/>
  <c r="AB26" i="1"/>
  <c r="AD26" i="1" s="1"/>
  <c r="AA26" i="1"/>
  <c r="N26" i="1"/>
  <c r="J26" i="1"/>
  <c r="AO25" i="1"/>
  <c r="AN25" i="1"/>
  <c r="AP25" i="1" s="1"/>
  <c r="AM25" i="1"/>
  <c r="AK25" i="1"/>
  <c r="AJ25" i="1"/>
  <c r="AL25" i="1" s="1"/>
  <c r="AI25" i="1"/>
  <c r="AG25" i="1"/>
  <c r="L25" i="1" s="1"/>
  <c r="AF25" i="1"/>
  <c r="AH25" i="1" s="1"/>
  <c r="AE25" i="1"/>
  <c r="AC25" i="1"/>
  <c r="AB25" i="1"/>
  <c r="AD25" i="1" s="1"/>
  <c r="AA25" i="1"/>
  <c r="N25" i="1"/>
  <c r="J25" i="1"/>
  <c r="AO24" i="1"/>
  <c r="AN24" i="1"/>
  <c r="AP24" i="1" s="1"/>
  <c r="AM24" i="1"/>
  <c r="AK24" i="1"/>
  <c r="AJ24" i="1"/>
  <c r="AL24" i="1" s="1"/>
  <c r="AI24" i="1"/>
  <c r="AG24" i="1"/>
  <c r="L24" i="1" s="1"/>
  <c r="AF24" i="1"/>
  <c r="AH24" i="1" s="1"/>
  <c r="AE24" i="1"/>
  <c r="AC24" i="1"/>
  <c r="AB24" i="1"/>
  <c r="AD24" i="1" s="1"/>
  <c r="AA24" i="1"/>
  <c r="N24" i="1"/>
  <c r="J24" i="1"/>
  <c r="AO23" i="1"/>
  <c r="AN23" i="1"/>
  <c r="AP23" i="1" s="1"/>
  <c r="AM23" i="1"/>
  <c r="AK23" i="1"/>
  <c r="AJ23" i="1"/>
  <c r="AL23" i="1" s="1"/>
  <c r="AI23" i="1"/>
  <c r="AG23" i="1"/>
  <c r="AF23" i="1"/>
  <c r="AH23" i="1" s="1"/>
  <c r="AE23" i="1"/>
  <c r="L23" i="1" s="1"/>
  <c r="AC23" i="1"/>
  <c r="AB23" i="1"/>
  <c r="AD23" i="1" s="1"/>
  <c r="AA23" i="1"/>
  <c r="N23" i="1"/>
  <c r="J23" i="1"/>
  <c r="AO22" i="1"/>
  <c r="AN22" i="1"/>
  <c r="AP22" i="1" s="1"/>
  <c r="AM22" i="1"/>
  <c r="AK22" i="1"/>
  <c r="AJ22" i="1"/>
  <c r="AL22" i="1" s="1"/>
  <c r="AI22" i="1"/>
  <c r="AG22" i="1"/>
  <c r="AF22" i="1"/>
  <c r="AH22" i="1" s="1"/>
  <c r="L22" i="1" s="1"/>
  <c r="AE22" i="1"/>
  <c r="AC22" i="1"/>
  <c r="AB22" i="1"/>
  <c r="AD22" i="1" s="1"/>
  <c r="AA22" i="1"/>
  <c r="N22" i="1"/>
  <c r="J22" i="1"/>
  <c r="AO21" i="1"/>
  <c r="AN21" i="1"/>
  <c r="AP21" i="1" s="1"/>
  <c r="AM21" i="1"/>
  <c r="AK21" i="1"/>
  <c r="AJ21" i="1"/>
  <c r="AL21" i="1" s="1"/>
  <c r="AI21" i="1"/>
  <c r="AG21" i="1"/>
  <c r="L21" i="1" s="1"/>
  <c r="AF21" i="1"/>
  <c r="AH21" i="1" s="1"/>
  <c r="AE21" i="1"/>
  <c r="AC21" i="1"/>
  <c r="AB21" i="1"/>
  <c r="AD21" i="1" s="1"/>
  <c r="AA21" i="1"/>
  <c r="N21" i="1"/>
  <c r="J21" i="1"/>
  <c r="AO20" i="1"/>
  <c r="AN20" i="1"/>
  <c r="AP20" i="1" s="1"/>
  <c r="AM20" i="1"/>
  <c r="AK20" i="1"/>
  <c r="AJ20" i="1"/>
  <c r="AL20" i="1" s="1"/>
  <c r="AI20" i="1"/>
  <c r="AG20" i="1"/>
  <c r="AF20" i="1"/>
  <c r="AH20" i="1" s="1"/>
  <c r="AE20" i="1"/>
  <c r="AC20" i="1"/>
  <c r="AB20" i="1"/>
  <c r="AD20" i="1" s="1"/>
  <c r="AA20" i="1"/>
  <c r="N20" i="1"/>
  <c r="L20" i="1"/>
  <c r="J20" i="1"/>
  <c r="AO19" i="1"/>
  <c r="AN19" i="1"/>
  <c r="AP19" i="1" s="1"/>
  <c r="AM19" i="1"/>
  <c r="AK19" i="1"/>
  <c r="AJ19" i="1"/>
  <c r="AL19" i="1" s="1"/>
  <c r="AI19" i="1"/>
  <c r="AG19" i="1"/>
  <c r="AF19" i="1"/>
  <c r="AH19" i="1" s="1"/>
  <c r="L19" i="1" s="1"/>
  <c r="AE19" i="1"/>
  <c r="AC19" i="1"/>
  <c r="AB19" i="1"/>
  <c r="AD19" i="1" s="1"/>
  <c r="AA19" i="1"/>
  <c r="N19" i="1"/>
  <c r="J19" i="1"/>
  <c r="AO18" i="1"/>
  <c r="AN18" i="1"/>
  <c r="AP18" i="1" s="1"/>
  <c r="AM18" i="1"/>
  <c r="AK18" i="1"/>
  <c r="AJ18" i="1"/>
  <c r="AL18" i="1" s="1"/>
  <c r="AI18" i="1"/>
  <c r="AG18" i="1"/>
  <c r="AF18" i="1"/>
  <c r="AH18" i="1" s="1"/>
  <c r="AE18" i="1"/>
  <c r="AC18" i="1"/>
  <c r="AB18" i="1"/>
  <c r="AD18" i="1" s="1"/>
  <c r="AA18" i="1"/>
  <c r="N18" i="1"/>
  <c r="J18" i="1"/>
  <c r="AO17" i="1"/>
  <c r="AN17" i="1"/>
  <c r="AP17" i="1" s="1"/>
  <c r="AM17" i="1"/>
  <c r="AK17" i="1"/>
  <c r="AJ17" i="1"/>
  <c r="AL17" i="1" s="1"/>
  <c r="AI17" i="1"/>
  <c r="AG17" i="1"/>
  <c r="L17" i="1" s="1"/>
  <c r="AF17" i="1"/>
  <c r="AH17" i="1" s="1"/>
  <c r="AE17" i="1"/>
  <c r="AC17" i="1"/>
  <c r="AB17" i="1"/>
  <c r="AD17" i="1" s="1"/>
  <c r="AA17" i="1"/>
  <c r="N17" i="1"/>
  <c r="J17" i="1"/>
  <c r="AO16" i="1"/>
  <c r="AN16" i="1"/>
  <c r="AP16" i="1" s="1"/>
  <c r="AM16" i="1"/>
  <c r="AK16" i="1"/>
  <c r="AJ16" i="1"/>
  <c r="AL16" i="1" s="1"/>
  <c r="AI16" i="1"/>
  <c r="AG16" i="1"/>
  <c r="AF16" i="1"/>
  <c r="AH16" i="1" s="1"/>
  <c r="L16" i="1" s="1"/>
  <c r="AE16" i="1"/>
  <c r="AC16" i="1"/>
  <c r="AB16" i="1"/>
  <c r="AD16" i="1" s="1"/>
  <c r="AA16" i="1"/>
  <c r="N16" i="1"/>
  <c r="J16" i="1"/>
  <c r="AO15" i="1"/>
  <c r="AN15" i="1"/>
  <c r="AP15" i="1" s="1"/>
  <c r="AM15" i="1"/>
  <c r="AK15" i="1"/>
  <c r="AJ15" i="1"/>
  <c r="AL15" i="1" s="1"/>
  <c r="AI15" i="1"/>
  <c r="AG15" i="1"/>
  <c r="AF15" i="1"/>
  <c r="AH15" i="1" s="1"/>
  <c r="L15" i="1" s="1"/>
  <c r="AE15" i="1"/>
  <c r="AC15" i="1"/>
  <c r="AB15" i="1"/>
  <c r="AD15" i="1" s="1"/>
  <c r="AA15" i="1"/>
  <c r="N15" i="1"/>
  <c r="J15" i="1"/>
  <c r="AO14" i="1"/>
  <c r="AN14" i="1"/>
  <c r="AP14" i="1" s="1"/>
  <c r="AM14" i="1"/>
  <c r="AK14" i="1"/>
  <c r="AJ14" i="1"/>
  <c r="AL14" i="1" s="1"/>
  <c r="AI14" i="1"/>
  <c r="AG14" i="1"/>
  <c r="AF14" i="1"/>
  <c r="AH14" i="1" s="1"/>
  <c r="AE14" i="1"/>
  <c r="AC14" i="1"/>
  <c r="AB14" i="1"/>
  <c r="AD14" i="1" s="1"/>
  <c r="AA14" i="1"/>
  <c r="N14" i="1"/>
  <c r="L14" i="1"/>
  <c r="J14" i="1"/>
  <c r="AO13" i="1"/>
  <c r="AN13" i="1"/>
  <c r="AP13" i="1" s="1"/>
  <c r="AM13" i="1"/>
  <c r="AK13" i="1"/>
  <c r="AJ13" i="1"/>
  <c r="AL13" i="1" s="1"/>
  <c r="AI13" i="1"/>
  <c r="AG13" i="1"/>
  <c r="AF13" i="1"/>
  <c r="AH13" i="1" s="1"/>
  <c r="AE13" i="1"/>
  <c r="L13" i="1" s="1"/>
  <c r="M13" i="1" s="1"/>
  <c r="AC13" i="1"/>
  <c r="AB13" i="1"/>
  <c r="AD13" i="1" s="1"/>
  <c r="AA13" i="1"/>
  <c r="N13" i="1"/>
  <c r="J13" i="1"/>
  <c r="AO12" i="1"/>
  <c r="AN12" i="1"/>
  <c r="AP12" i="1" s="1"/>
  <c r="AM12" i="1"/>
  <c r="AK12" i="1"/>
  <c r="AJ12" i="1"/>
  <c r="AL12" i="1" s="1"/>
  <c r="AI12" i="1"/>
  <c r="AG12" i="1"/>
  <c r="AF12" i="1"/>
  <c r="AH12" i="1" s="1"/>
  <c r="AE12" i="1"/>
  <c r="AC12" i="1"/>
  <c r="AB12" i="1"/>
  <c r="AD12" i="1" s="1"/>
  <c r="AA12" i="1"/>
  <c r="N12" i="1"/>
  <c r="L12" i="1"/>
  <c r="M12" i="1" s="1"/>
  <c r="J12" i="1"/>
  <c r="AO11" i="1"/>
  <c r="AN11" i="1"/>
  <c r="AP11" i="1" s="1"/>
  <c r="AM11" i="1"/>
  <c r="AK11" i="1"/>
  <c r="AJ11" i="1"/>
  <c r="AL11" i="1" s="1"/>
  <c r="AI11" i="1"/>
  <c r="AG11" i="1"/>
  <c r="AF11" i="1"/>
  <c r="AH11" i="1" s="1"/>
  <c r="L11" i="1" s="1"/>
  <c r="M11" i="1" s="1"/>
  <c r="AE11" i="1"/>
  <c r="AC11" i="1"/>
  <c r="AB11" i="1"/>
  <c r="AD11" i="1" s="1"/>
  <c r="AA11" i="1"/>
  <c r="N11" i="1"/>
  <c r="J11" i="1"/>
  <c r="AO10" i="1"/>
  <c r="AN10" i="1"/>
  <c r="AP10" i="1" s="1"/>
  <c r="AM10" i="1"/>
  <c r="AK10" i="1"/>
  <c r="AJ10" i="1"/>
  <c r="AL10" i="1" s="1"/>
  <c r="AI10" i="1"/>
  <c r="AG10" i="1"/>
  <c r="AF10" i="1"/>
  <c r="AH10" i="1" s="1"/>
  <c r="AE10" i="1"/>
  <c r="AC10" i="1"/>
  <c r="AB10" i="1"/>
  <c r="AD10" i="1" s="1"/>
  <c r="AA10" i="1"/>
  <c r="N10" i="1"/>
  <c r="L10" i="1"/>
  <c r="M10" i="1" s="1"/>
  <c r="J10" i="1"/>
  <c r="AO9" i="1"/>
  <c r="AN9" i="1"/>
  <c r="AP9" i="1" s="1"/>
  <c r="AM9" i="1"/>
  <c r="AK9" i="1"/>
  <c r="AJ9" i="1"/>
  <c r="AL9" i="1" s="1"/>
  <c r="AI9" i="1"/>
  <c r="AG9" i="1"/>
  <c r="L9" i="1" s="1"/>
  <c r="M9" i="1" s="1"/>
  <c r="AF9" i="1"/>
  <c r="AH9" i="1" s="1"/>
  <c r="AE9" i="1"/>
  <c r="AC9" i="1"/>
  <c r="AB9" i="1"/>
  <c r="AD9" i="1" s="1"/>
  <c r="AA9" i="1"/>
  <c r="N9" i="1"/>
  <c r="J9" i="1"/>
  <c r="AO8" i="1"/>
  <c r="AN8" i="1"/>
  <c r="AP8" i="1" s="1"/>
  <c r="AM8" i="1"/>
  <c r="AK8" i="1"/>
  <c r="AJ8" i="1"/>
  <c r="AL8" i="1" s="1"/>
  <c r="AI8" i="1"/>
  <c r="AG8" i="1"/>
  <c r="AF8" i="1"/>
  <c r="AH8" i="1" s="1"/>
  <c r="AE8" i="1"/>
  <c r="AC8" i="1"/>
  <c r="AB8" i="1"/>
  <c r="AD8" i="1" s="1"/>
  <c r="AA8" i="1"/>
  <c r="N8" i="1"/>
  <c r="L8" i="1"/>
  <c r="J8" i="1"/>
  <c r="AO7" i="1"/>
  <c r="AN7" i="1"/>
  <c r="AP7" i="1" s="1"/>
  <c r="AM7" i="1"/>
  <c r="AK7" i="1"/>
  <c r="AJ7" i="1"/>
  <c r="AL7" i="1" s="1"/>
  <c r="AI7" i="1"/>
  <c r="AG7" i="1"/>
  <c r="AF7" i="1"/>
  <c r="AH7" i="1" s="1"/>
  <c r="L7" i="1" s="1"/>
  <c r="AE7" i="1"/>
  <c r="AC7" i="1"/>
  <c r="AB7" i="1"/>
  <c r="AD7" i="1" s="1"/>
  <c r="AA7" i="1"/>
  <c r="N7" i="1"/>
  <c r="J7" i="1"/>
  <c r="AO6" i="1"/>
  <c r="AN6" i="1"/>
  <c r="AP6" i="1" s="1"/>
  <c r="AM6" i="1"/>
  <c r="AK6" i="1"/>
  <c r="AJ6" i="1"/>
  <c r="AL6" i="1" s="1"/>
  <c r="AI6" i="1"/>
  <c r="AG6" i="1"/>
  <c r="AF6" i="1"/>
  <c r="AH6" i="1" s="1"/>
  <c r="AE6" i="1"/>
  <c r="AC6" i="1"/>
  <c r="AB6" i="1"/>
  <c r="AD6" i="1" s="1"/>
  <c r="AA6" i="1"/>
  <c r="N6" i="1"/>
  <c r="L6" i="1"/>
  <c r="M6" i="1" s="1"/>
  <c r="J6" i="1"/>
  <c r="L18" i="1" l="1"/>
  <c r="M7" i="1"/>
  <c r="M8" i="1"/>
  <c r="U8" i="2"/>
  <c r="AD8" i="2"/>
  <c r="AD7" i="2"/>
  <c r="Z7" i="2"/>
  <c r="U7" i="2"/>
  <c r="AB7" i="2"/>
  <c r="X7" i="2"/>
  <c r="AC7" i="2"/>
  <c r="X8" i="2"/>
  <c r="AB9" i="2"/>
  <c r="X9" i="2"/>
  <c r="AD9" i="2"/>
  <c r="Z9" i="2"/>
  <c r="U9" i="2"/>
  <c r="AC9" i="2"/>
  <c r="Z10" i="2"/>
  <c r="AA14" i="2"/>
  <c r="AA6" i="2"/>
  <c r="W6" i="2"/>
  <c r="U6" i="2"/>
  <c r="AD6" i="2"/>
  <c r="U10" i="2"/>
  <c r="Z6" i="2"/>
  <c r="W7" i="2"/>
  <c r="Z8" i="2"/>
  <c r="W9" i="2"/>
  <c r="AC13" i="2"/>
  <c r="Y13" i="2"/>
  <c r="AB13" i="2"/>
  <c r="X13" i="2"/>
  <c r="AA13" i="2"/>
  <c r="AD15" i="2"/>
  <c r="AB10" i="2"/>
  <c r="X10" i="2"/>
  <c r="AA10" i="2"/>
  <c r="W10" i="2"/>
  <c r="AC6" i="2"/>
  <c r="AB6" i="2"/>
  <c r="Y7" i="2"/>
  <c r="AA8" i="2"/>
  <c r="AC10" i="2"/>
  <c r="AC15" i="2"/>
  <c r="Y15" i="2"/>
  <c r="AB15" i="2"/>
  <c r="X15" i="2"/>
  <c r="AE15" i="2" s="1"/>
  <c r="AA15" i="2"/>
  <c r="AD17" i="2"/>
  <c r="Y19" i="2"/>
  <c r="Y20" i="2"/>
  <c r="AC20" i="2"/>
  <c r="X21" i="2"/>
  <c r="AB21" i="2"/>
  <c r="X22" i="2"/>
  <c r="AB22" i="2"/>
  <c r="W23" i="2"/>
  <c r="AA23" i="2"/>
  <c r="U24" i="2"/>
  <c r="Z24" i="2"/>
  <c r="AD24" i="2"/>
  <c r="Y8" i="2"/>
  <c r="AC8" i="2"/>
  <c r="X11" i="2"/>
  <c r="AE11" i="2" s="1"/>
  <c r="AB11" i="2"/>
  <c r="U12" i="2"/>
  <c r="Z12" i="2"/>
  <c r="AD12" i="2"/>
  <c r="U14" i="2"/>
  <c r="Z14" i="2"/>
  <c r="AD14" i="2"/>
  <c r="W16" i="2"/>
  <c r="AE16" i="2" s="1"/>
  <c r="AA16" i="2"/>
  <c r="X17" i="2"/>
  <c r="AE17" i="2" s="1"/>
  <c r="AB17" i="2"/>
  <c r="W18" i="2"/>
  <c r="AA18" i="2"/>
  <c r="U19" i="2"/>
  <c r="Z19" i="2"/>
  <c r="AD19" i="2"/>
  <c r="U20" i="2"/>
  <c r="Z20" i="2"/>
  <c r="AD20" i="2"/>
  <c r="Y21" i="2"/>
  <c r="AC21" i="2"/>
  <c r="Y22" i="2"/>
  <c r="AC22" i="2"/>
  <c r="X23" i="2"/>
  <c r="AB23" i="2"/>
  <c r="W24" i="2"/>
  <c r="AA24" i="2"/>
  <c r="W25" i="2"/>
  <c r="AA25" i="2"/>
  <c r="X28" i="2"/>
  <c r="AE28" i="2" s="1"/>
  <c r="AB28" i="2"/>
  <c r="X29" i="2"/>
  <c r="AE29" i="2" s="1"/>
  <c r="AB29" i="2"/>
  <c r="X30" i="2"/>
  <c r="AB30" i="2"/>
  <c r="X31" i="2"/>
  <c r="AE31" i="2" s="1"/>
  <c r="AB31" i="2"/>
  <c r="X32" i="2"/>
  <c r="AE32" i="2" s="1"/>
  <c r="AB32" i="2"/>
  <c r="Y33" i="2"/>
  <c r="AC33" i="2"/>
  <c r="AC11" i="2"/>
  <c r="W12" i="2"/>
  <c r="W14" i="2"/>
  <c r="X16" i="2"/>
  <c r="Y17" i="2"/>
  <c r="AC17" i="2"/>
  <c r="X18" i="2"/>
  <c r="W19" i="2"/>
  <c r="AA19" i="2"/>
  <c r="W20" i="2"/>
  <c r="U21" i="2"/>
  <c r="Z21" i="2"/>
  <c r="U22" i="2"/>
  <c r="Z22" i="2"/>
  <c r="AD22" i="2"/>
  <c r="Y23" i="2"/>
  <c r="AC23" i="2"/>
  <c r="X24" i="2"/>
  <c r="X25" i="2"/>
  <c r="AB25" i="2"/>
  <c r="X26" i="2"/>
  <c r="AB26" i="2"/>
  <c r="Y27" i="2"/>
  <c r="AE27" i="2" s="1"/>
  <c r="AC27" i="2"/>
  <c r="Y28" i="2"/>
  <c r="AC28" i="2"/>
  <c r="Y29" i="2"/>
  <c r="AC29" i="2"/>
  <c r="Y30" i="2"/>
  <c r="AC30" i="2"/>
  <c r="Y31" i="2"/>
  <c r="AC31" i="2"/>
  <c r="Y32" i="2"/>
  <c r="AC32" i="2"/>
  <c r="U33" i="2"/>
  <c r="Z33" i="2"/>
  <c r="AD33" i="2"/>
  <c r="Y11" i="2"/>
  <c r="Y6" i="2"/>
  <c r="W8" i="2"/>
  <c r="Y10" i="2"/>
  <c r="U11" i="2"/>
  <c r="Z11" i="2"/>
  <c r="X12" i="2"/>
  <c r="U13" i="2"/>
  <c r="Z13" i="2"/>
  <c r="X14" i="2"/>
  <c r="U15" i="2"/>
  <c r="Z15" i="2"/>
  <c r="Y16" i="2"/>
  <c r="U17" i="2"/>
  <c r="Z17" i="2"/>
  <c r="Y18" i="2"/>
  <c r="X19" i="2"/>
  <c r="X20" i="2"/>
  <c r="W21" i="2"/>
  <c r="W22" i="2"/>
  <c r="U23" i="2"/>
  <c r="Z23" i="2"/>
  <c r="Y24" i="2"/>
  <c r="Y25" i="2"/>
  <c r="Y26" i="2"/>
  <c r="AE26" i="2" s="1"/>
  <c r="U27" i="2"/>
  <c r="Z27" i="2"/>
  <c r="U28" i="2"/>
  <c r="Z28" i="2"/>
  <c r="U29" i="2"/>
  <c r="Z29" i="2"/>
  <c r="U30" i="2"/>
  <c r="Z30" i="2"/>
  <c r="AE30" i="2" s="1"/>
  <c r="U31" i="2"/>
  <c r="Z31" i="2"/>
  <c r="U32" i="2"/>
  <c r="Z32" i="2"/>
  <c r="W33" i="2"/>
  <c r="AE33" i="2" s="1"/>
  <c r="AE18" i="2" l="1"/>
  <c r="AE9" i="2"/>
  <c r="AE22" i="2"/>
  <c r="AE24" i="2"/>
  <c r="AE14" i="2"/>
  <c r="AE25" i="2"/>
  <c r="AE20" i="2"/>
  <c r="AE12" i="2"/>
  <c r="AE13" i="2"/>
  <c r="AE6" i="2"/>
  <c r="AE21" i="2"/>
  <c r="AE8" i="2"/>
  <c r="AE19" i="2"/>
  <c r="AE23" i="2"/>
  <c r="AE10" i="2"/>
  <c r="A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Joachim Lyng-Olsen</author>
  </authors>
  <commentList>
    <comment ref="AA4" authorId="0" shapeId="0" xr:uid="{914E3FD7-2BF1-4709-A8D5-2351ABDE7464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B4" authorId="0" shapeId="0" xr:uid="{7E885D83-4DAC-47C0-A070-385B1FDF8054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C4" authorId="0" shapeId="0" xr:uid="{EEE92BC8-F8BE-4AAD-82B2-9B057CE574FF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D4" authorId="0" shapeId="0" xr:uid="{2A4EBA7F-AADE-45CA-A915-C08E4CB46745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V27" authorId="1" shapeId="0" xr:uid="{7E320D7B-24F7-4A5F-8BCE-68E919DB3C79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Dette tallet må vel være feil? Lavere enn mellom-vind? Opprinnelig tall=0,8028 Beregnet nå med mellomvind x 1,12161 </t>
        </r>
      </text>
    </comment>
  </commentList>
</comments>
</file>

<file path=xl/sharedStrings.xml><?xml version="1.0" encoding="utf-8"?>
<sst xmlns="http://schemas.openxmlformats.org/spreadsheetml/2006/main" count="414" uniqueCount="158">
  <si>
    <t>Tirsdagsseilaser 2022</t>
  </si>
  <si>
    <t>Ja</t>
  </si>
  <si>
    <t>Nei</t>
  </si>
  <si>
    <t>N-R 1 = N-R med spinnaker</t>
  </si>
  <si>
    <t>N-R 3 = N-R Shorthand med spinaker</t>
  </si>
  <si>
    <t>Deltakerliste 7. juni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</si>
  <si>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</si>
  <si>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</si>
  <si>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</si>
  <si>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</si>
  <si>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</si>
  <si>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</si>
  <si>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</si>
  <si>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</si>
  <si>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</si>
  <si>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</si>
  <si>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</si>
  <si>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</si>
  <si>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</si>
  <si>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</si>
  <si>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</si>
  <si>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</si>
  <si>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</si>
  <si>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</si>
  <si>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</si>
  <si>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</si>
  <si>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</si>
  <si>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</si>
  <si>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</si>
  <si>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</si>
  <si>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</si>
  <si>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</si>
  <si>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</si>
  <si>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</si>
  <si>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</si>
  <si>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</si>
  <si>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</si>
  <si>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</si>
  <si>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</si>
  <si>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</si>
  <si>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</si>
  <si>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</si>
  <si>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</si>
  <si>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</si>
  <si>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</si>
  <si>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</si>
  <si>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</si>
  <si>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</si>
  <si>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</si>
  <si>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</si>
  <si>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</si>
  <si>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</si>
  <si>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</si>
  <si>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Iver Iversen</t>
  </si>
  <si>
    <t>USF</t>
  </si>
  <si>
    <t>NOR</t>
  </si>
  <si>
    <t>Grand Soleil 42 R</t>
  </si>
  <si>
    <t>Tango II</t>
  </si>
  <si>
    <t>Kvalnes/Hovland</t>
  </si>
  <si>
    <t>Archambault 40RC</t>
  </si>
  <si>
    <t>Shaka</t>
  </si>
  <si>
    <t>Andreas Abilgaard</t>
  </si>
  <si>
    <t>Elan 310</t>
  </si>
  <si>
    <t>Kårstua</t>
  </si>
  <si>
    <t>Siv Christensen</t>
  </si>
  <si>
    <t>KNS</t>
  </si>
  <si>
    <t>J/80</t>
  </si>
  <si>
    <t>Baby Boop</t>
  </si>
  <si>
    <t>Rune Wahl Nilsson</t>
  </si>
  <si>
    <t>11 MOD</t>
  </si>
  <si>
    <t>Linn II</t>
  </si>
  <si>
    <t>Arild Vikse</t>
  </si>
  <si>
    <t>Olivia</t>
  </si>
  <si>
    <t>Yngve Amundsen</t>
  </si>
  <si>
    <t>X-35 OD</t>
  </si>
  <si>
    <t>Akhillevs-X</t>
  </si>
  <si>
    <t>Hans Wang</t>
  </si>
  <si>
    <t>X-40</t>
  </si>
  <si>
    <t>Kjappfot</t>
  </si>
  <si>
    <t>Sturla Falck</t>
  </si>
  <si>
    <t>FS</t>
  </si>
  <si>
    <t>Express</t>
  </si>
  <si>
    <t>ELO</t>
  </si>
  <si>
    <t>DNF</t>
  </si>
  <si>
    <t>Stein Thorstensen</t>
  </si>
  <si>
    <t>H-båt</t>
  </si>
  <si>
    <t>Hermine</t>
  </si>
  <si>
    <t>Nils Parnemann</t>
  </si>
  <si>
    <t>Nipa</t>
  </si>
  <si>
    <t>Geir Atle Lerkerød</t>
  </si>
  <si>
    <t>JAM</t>
  </si>
  <si>
    <t>Benedicte Angell</t>
  </si>
  <si>
    <t xml:space="preserve">Maxi fenix </t>
  </si>
  <si>
    <t>Salt</t>
  </si>
  <si>
    <t>Monica Hjelle</t>
  </si>
  <si>
    <t>X-102</t>
  </si>
  <si>
    <t>BLÅTANN</t>
  </si>
  <si>
    <t>Joachim Lyng-Olsen</t>
  </si>
  <si>
    <t>Contrast 33</t>
  </si>
  <si>
    <t>Vildensky</t>
  </si>
  <si>
    <t>Egil Naustvik</t>
  </si>
  <si>
    <t>Linjett 33</t>
  </si>
  <si>
    <t>Fragancia</t>
  </si>
  <si>
    <t>Caroline Grimsgaard</t>
  </si>
  <si>
    <t>First 31.7 LR</t>
  </si>
  <si>
    <t>ZIGGY</t>
  </si>
  <si>
    <t>Jon Vendelboe</t>
  </si>
  <si>
    <t>X-37</t>
  </si>
  <si>
    <t>MetaXa</t>
  </si>
  <si>
    <t>Pål Saltvedt</t>
  </si>
  <si>
    <t>Elan 40</t>
  </si>
  <si>
    <t>Jonna</t>
  </si>
  <si>
    <t>Christian Stensholt</t>
  </si>
  <si>
    <t>Pogo 8,50</t>
  </si>
  <si>
    <t>Vindtora</t>
  </si>
  <si>
    <t>Andreas Haug</t>
  </si>
  <si>
    <t>Archambault A35</t>
  </si>
  <si>
    <t>Flaks</t>
  </si>
  <si>
    <t>Espen Sunde</t>
  </si>
  <si>
    <t>Sun Odyssey 30i</t>
  </si>
  <si>
    <t>Vesla</t>
  </si>
  <si>
    <t>Stig Ulfsby</t>
  </si>
  <si>
    <t>Sun Odyssey 35</t>
  </si>
  <si>
    <t>Balsam</t>
  </si>
  <si>
    <t>Tirsdagsseilaser 2020</t>
  </si>
  <si>
    <t>Poengsammendrag</t>
  </si>
  <si>
    <t>Poengsammendrag uten strykninger</t>
  </si>
  <si>
    <t>Poengsammendrag de 8 beste resultatene</t>
  </si>
  <si>
    <t>Pl.</t>
  </si>
  <si>
    <t>Startklasse</t>
  </si>
  <si>
    <t>03.05.</t>
  </si>
  <si>
    <t>10.05.</t>
  </si>
  <si>
    <t>24.05.</t>
  </si>
  <si>
    <t>31.05.</t>
  </si>
  <si>
    <t>07.06.</t>
  </si>
  <si>
    <t>14.06.</t>
  </si>
  <si>
    <t>21.06.</t>
  </si>
  <si>
    <t>09.08.</t>
  </si>
  <si>
    <t>16.08.</t>
  </si>
  <si>
    <t>23.08.</t>
  </si>
  <si>
    <t>30.08.</t>
  </si>
  <si>
    <t>06.09.</t>
  </si>
  <si>
    <t>13.09.</t>
  </si>
  <si>
    <t>20.09.</t>
  </si>
  <si>
    <t>Sum</t>
  </si>
  <si>
    <t>Archambault 40</t>
  </si>
  <si>
    <t>Marius Andersen</t>
  </si>
  <si>
    <t>Farr 30</t>
  </si>
  <si>
    <t>Reidar Hauge</t>
  </si>
  <si>
    <t>CB 365/F22R</t>
  </si>
  <si>
    <t>Maxi Fenix</t>
  </si>
  <si>
    <t>Sun Odysse 35</t>
  </si>
  <si>
    <t>Terje Johannesen</t>
  </si>
  <si>
    <t>Dufour 34</t>
  </si>
  <si>
    <t>Magne K. Fagerhol</t>
  </si>
  <si>
    <t>Aphrodite 101</t>
  </si>
  <si>
    <t>Gunnar Gundersen</t>
  </si>
  <si>
    <t>Dehler 36 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</si>
</sst>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0" fontId="13" fillId="0" borderId="0"/>
  </cellStyleXfs>
  <cellXfs count="246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46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5" fillId="0" borderId="0" xfId="0" applyNumberFormat="1" applyFont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46" fontId="7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6" fontId="10" fillId="0" borderId="4" xfId="0" applyNumberFormat="1" applyFont="1" applyBorder="1" applyAlignment="1">
      <alignment horizontal="center" vertical="center"/>
    </xf>
    <xf numFmtId="46" fontId="10" fillId="0" borderId="2" xfId="0" applyNumberFormat="1" applyFont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46" fontId="10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6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6" fontId="10" fillId="0" borderId="10" xfId="0" applyNumberFormat="1" applyFont="1" applyBorder="1" applyAlignment="1">
      <alignment horizontal="center" vertical="center"/>
    </xf>
    <xf numFmtId="46" fontId="10" fillId="0" borderId="13" xfId="0" applyNumberFormat="1" applyFont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46" fontId="10" fillId="2" borderId="1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vertical="center" wrapText="1"/>
    </xf>
    <xf numFmtId="164" fontId="7" fillId="5" borderId="15" xfId="0" applyNumberFormat="1" applyFont="1" applyFill="1" applyBorder="1" applyAlignment="1">
      <alignment vertical="center" wrapText="1"/>
    </xf>
    <xf numFmtId="164" fontId="7" fillId="6" borderId="15" xfId="0" applyNumberFormat="1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46" fontId="7" fillId="2" borderId="18" xfId="0" applyNumberFormat="1" applyFont="1" applyFill="1" applyBorder="1" applyAlignment="1">
      <alignment horizontal="center" vertical="center" wrapText="1"/>
    </xf>
    <xf numFmtId="46" fontId="7" fillId="0" borderId="19" xfId="0" applyNumberFormat="1" applyFont="1" applyBorder="1" applyAlignment="1">
      <alignment horizontal="center"/>
    </xf>
    <xf numFmtId="164" fontId="1" fillId="2" borderId="18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 wrapText="1"/>
    </xf>
    <xf numFmtId="164" fontId="7" fillId="4" borderId="21" xfId="0" applyNumberFormat="1" applyFont="1" applyFill="1" applyBorder="1" applyAlignment="1">
      <alignment horizontal="center" wrapText="1"/>
    </xf>
    <xf numFmtId="164" fontId="7" fillId="5" borderId="21" xfId="0" applyNumberFormat="1" applyFont="1" applyFill="1" applyBorder="1" applyAlignment="1">
      <alignment horizontal="center"/>
    </xf>
    <xf numFmtId="164" fontId="7" fillId="7" borderId="21" xfId="0" applyNumberFormat="1" applyFont="1" applyFill="1" applyBorder="1" applyAlignment="1">
      <alignment horizontal="center"/>
    </xf>
    <xf numFmtId="164" fontId="7" fillId="8" borderId="21" xfId="0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19" xfId="0" applyBorder="1"/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6" fontId="7" fillId="0" borderId="19" xfId="0" applyNumberFormat="1" applyFont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right" vertical="center"/>
    </xf>
    <xf numFmtId="46" fontId="7" fillId="2" borderId="19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5" borderId="21" xfId="0" applyNumberFormat="1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0" xfId="0" applyFont="1" applyBorder="1"/>
    <xf numFmtId="0" fontId="1" fillId="0" borderId="11" xfId="0" applyFont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1" fillId="2" borderId="10" xfId="0" applyNumberFormat="1" applyFont="1" applyFill="1" applyBorder="1"/>
    <xf numFmtId="2" fontId="7" fillId="2" borderId="10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164" fontId="7" fillId="4" borderId="15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21" fontId="7" fillId="0" borderId="19" xfId="0" applyNumberFormat="1" applyFont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0" borderId="19" xfId="0" applyFont="1" applyBorder="1"/>
    <xf numFmtId="0" fontId="7" fillId="2" borderId="19" xfId="0" applyFont="1" applyFill="1" applyBorder="1" applyAlignment="1">
      <alignment horizontal="left"/>
    </xf>
    <xf numFmtId="164" fontId="7" fillId="0" borderId="19" xfId="0" applyNumberFormat="1" applyFont="1" applyBorder="1" applyAlignment="1">
      <alignment horizontal="center"/>
    </xf>
    <xf numFmtId="164" fontId="7" fillId="6" borderId="21" xfId="0" applyNumberFormat="1" applyFont="1" applyFill="1" applyBorder="1" applyAlignment="1">
      <alignment horizontal="center"/>
    </xf>
    <xf numFmtId="0" fontId="13" fillId="0" borderId="18" xfId="0" applyFont="1" applyBorder="1"/>
    <xf numFmtId="0" fontId="7" fillId="2" borderId="11" xfId="0" applyFont="1" applyFill="1" applyBorder="1" applyAlignment="1">
      <alignment horizontal="left"/>
    </xf>
    <xf numFmtId="164" fontId="7" fillId="9" borderId="20" xfId="2" applyNumberFormat="1" applyFont="1" applyFill="1" applyBorder="1" applyAlignment="1">
      <alignment horizontal="center"/>
    </xf>
    <xf numFmtId="164" fontId="7" fillId="9" borderId="21" xfId="2" applyNumberFormat="1" applyFont="1" applyFill="1" applyBorder="1" applyAlignment="1">
      <alignment horizontal="center"/>
    </xf>
    <xf numFmtId="164" fontId="7" fillId="10" borderId="21" xfId="2" applyNumberFormat="1" applyFont="1" applyFill="1" applyBorder="1" applyAlignment="1">
      <alignment horizontal="center"/>
    </xf>
    <xf numFmtId="164" fontId="7" fillId="11" borderId="21" xfId="2" applyNumberFormat="1" applyFont="1" applyFill="1" applyBorder="1" applyAlignment="1">
      <alignment horizontal="center"/>
    </xf>
    <xf numFmtId="164" fontId="7" fillId="12" borderId="21" xfId="2" applyNumberFormat="1" applyFont="1" applyFill="1" applyBorder="1" applyAlignment="1">
      <alignment horizontal="center"/>
    </xf>
    <xf numFmtId="164" fontId="7" fillId="11" borderId="15" xfId="2" applyNumberFormat="1" applyFont="1" applyFill="1" applyBorder="1" applyAlignment="1">
      <alignment horizontal="center"/>
    </xf>
    <xf numFmtId="164" fontId="7" fillId="12" borderId="15" xfId="2" applyNumberFormat="1" applyFont="1" applyFill="1" applyBorder="1" applyAlignment="1">
      <alignment horizontal="center"/>
    </xf>
    <xf numFmtId="0" fontId="7" fillId="0" borderId="18" xfId="2" applyFont="1" applyBorder="1" applyAlignment="1">
      <alignment horizontal="left"/>
    </xf>
    <xf numFmtId="0" fontId="7" fillId="0" borderId="19" xfId="2" applyFont="1" applyBorder="1"/>
    <xf numFmtId="0" fontId="7" fillId="0" borderId="20" xfId="2" applyFont="1" applyBorder="1" applyAlignment="1">
      <alignment horizontal="center"/>
    </xf>
    <xf numFmtId="0" fontId="7" fillId="0" borderId="19" xfId="2" applyFont="1" applyBorder="1" applyAlignment="1">
      <alignment horizontal="right"/>
    </xf>
    <xf numFmtId="0" fontId="7" fillId="2" borderId="19" xfId="2" applyFont="1" applyFill="1" applyBorder="1" applyAlignment="1">
      <alignment horizontal="left"/>
    </xf>
    <xf numFmtId="0" fontId="7" fillId="2" borderId="18" xfId="2" applyFont="1" applyFill="1" applyBorder="1" applyAlignment="1">
      <alignment horizontal="center"/>
    </xf>
    <xf numFmtId="0" fontId="7" fillId="2" borderId="19" xfId="2" applyFont="1" applyFill="1" applyBorder="1" applyAlignment="1">
      <alignment horizontal="center"/>
    </xf>
    <xf numFmtId="46" fontId="7" fillId="2" borderId="18" xfId="2" applyNumberFormat="1" applyFont="1" applyFill="1" applyBorder="1" applyAlignment="1">
      <alignment horizontal="center" vertical="center" wrapText="1"/>
    </xf>
    <xf numFmtId="46" fontId="7" fillId="0" borderId="19" xfId="2" applyNumberFormat="1" applyFont="1" applyBorder="1" applyAlignment="1">
      <alignment horizontal="center"/>
    </xf>
    <xf numFmtId="164" fontId="1" fillId="2" borderId="18" xfId="2" applyNumberFormat="1" applyFill="1" applyBorder="1"/>
    <xf numFmtId="2" fontId="7" fillId="2" borderId="18" xfId="2" applyNumberFormat="1" applyFont="1" applyFill="1" applyBorder="1" applyAlignment="1">
      <alignment horizontal="center"/>
    </xf>
    <xf numFmtId="164" fontId="7" fillId="4" borderId="20" xfId="2" applyNumberFormat="1" applyFont="1" applyFill="1" applyBorder="1" applyAlignment="1">
      <alignment horizontal="center"/>
    </xf>
    <xf numFmtId="164" fontId="7" fillId="4" borderId="21" xfId="2" applyNumberFormat="1" applyFont="1" applyFill="1" applyBorder="1" applyAlignment="1">
      <alignment horizontal="center"/>
    </xf>
    <xf numFmtId="164" fontId="7" fillId="5" borderId="21" xfId="2" applyNumberFormat="1" applyFont="1" applyFill="1" applyBorder="1" applyAlignment="1">
      <alignment horizontal="center"/>
    </xf>
    <xf numFmtId="164" fontId="7" fillId="6" borderId="21" xfId="2" applyNumberFormat="1" applyFont="1" applyFill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64" fontId="1" fillId="0" borderId="22" xfId="2" applyNumberFormat="1" applyBorder="1" applyAlignment="1">
      <alignment horizontal="center"/>
    </xf>
    <xf numFmtId="164" fontId="1" fillId="0" borderId="20" xfId="2" applyNumberFormat="1" applyBorder="1" applyAlignment="1">
      <alignment horizontal="center"/>
    </xf>
    <xf numFmtId="164" fontId="1" fillId="0" borderId="21" xfId="2" applyNumberForma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164" fontId="7" fillId="13" borderId="20" xfId="0" applyNumberFormat="1" applyFont="1" applyFill="1" applyBorder="1" applyAlignment="1">
      <alignment horizontal="center"/>
    </xf>
    <xf numFmtId="164" fontId="7" fillId="13" borderId="21" xfId="0" applyNumberFormat="1" applyFont="1" applyFill="1" applyBorder="1" applyAlignment="1">
      <alignment horizontal="center"/>
    </xf>
    <xf numFmtId="164" fontId="7" fillId="14" borderId="21" xfId="0" applyNumberFormat="1" applyFont="1" applyFill="1" applyBorder="1" applyAlignment="1">
      <alignment horizontal="center"/>
    </xf>
    <xf numFmtId="164" fontId="7" fillId="15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164" fontId="7" fillId="10" borderId="20" xfId="0" applyNumberFormat="1" applyFont="1" applyFill="1" applyBorder="1" applyAlignment="1">
      <alignment horizontal="center"/>
    </xf>
    <xf numFmtId="0" fontId="7" fillId="0" borderId="0" xfId="0" applyFont="1"/>
    <xf numFmtId="164" fontId="7" fillId="16" borderId="20" xfId="0" applyNumberFormat="1" applyFont="1" applyFill="1" applyBorder="1" applyAlignment="1">
      <alignment horizontal="center"/>
    </xf>
    <xf numFmtId="164" fontId="7" fillId="16" borderId="21" xfId="2" applyNumberFormat="1" applyFont="1" applyFill="1" applyBorder="1" applyAlignment="1">
      <alignment horizontal="center"/>
    </xf>
    <xf numFmtId="164" fontId="7" fillId="17" borderId="21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4" fontId="7" fillId="10" borderId="21" xfId="0" applyNumberFormat="1" applyFont="1" applyFill="1" applyBorder="1" applyAlignment="1">
      <alignment horizontal="center"/>
    </xf>
    <xf numFmtId="164" fontId="7" fillId="4" borderId="20" xfId="2" applyNumberFormat="1" applyFont="1" applyFill="1" applyBorder="1" applyAlignment="1">
      <alignment horizontal="center" wrapText="1"/>
    </xf>
    <xf numFmtId="164" fontId="7" fillId="4" borderId="21" xfId="2" applyNumberFormat="1" applyFont="1" applyFill="1" applyBorder="1" applyAlignment="1">
      <alignment horizontal="center" wrapText="1"/>
    </xf>
    <xf numFmtId="164" fontId="7" fillId="5" borderId="21" xfId="2" applyNumberFormat="1" applyFont="1" applyFill="1" applyBorder="1" applyAlignment="1">
      <alignment horizontal="center" wrapText="1"/>
    </xf>
    <xf numFmtId="164" fontId="14" fillId="5" borderId="21" xfId="0" applyNumberFormat="1" applyFont="1" applyFill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2" borderId="0" xfId="3" applyFont="1" applyFill="1" applyAlignment="1">
      <alignment horizontal="left"/>
    </xf>
    <xf numFmtId="0" fontId="18" fillId="2" borderId="0" xfId="3" applyFont="1" applyFill="1"/>
    <xf numFmtId="2" fontId="18" fillId="2" borderId="0" xfId="3" applyNumberFormat="1" applyFont="1" applyFill="1" applyAlignment="1">
      <alignment horizontal="center"/>
    </xf>
    <xf numFmtId="0" fontId="18" fillId="2" borderId="0" xfId="3" applyFont="1" applyFill="1" applyAlignment="1">
      <alignment horizontal="center"/>
    </xf>
    <xf numFmtId="2" fontId="19" fillId="0" borderId="0" xfId="3" applyNumberFormat="1" applyFont="1"/>
    <xf numFmtId="0" fontId="20" fillId="0" borderId="0" xfId="3" applyFont="1"/>
    <xf numFmtId="0" fontId="21" fillId="0" borderId="0" xfId="3" applyFont="1"/>
    <xf numFmtId="0" fontId="18" fillId="0" borderId="0" xfId="3" applyFont="1"/>
    <xf numFmtId="0" fontId="13" fillId="0" borderId="0" xfId="3"/>
    <xf numFmtId="0" fontId="10" fillId="2" borderId="0" xfId="3" applyFont="1" applyFill="1" applyAlignment="1">
      <alignment horizontal="left"/>
    </xf>
    <xf numFmtId="16" fontId="10" fillId="2" borderId="0" xfId="3" applyNumberFormat="1" applyFont="1" applyFill="1" applyAlignment="1">
      <alignment horizontal="right"/>
    </xf>
    <xf numFmtId="0" fontId="7" fillId="2" borderId="0" xfId="3" applyFont="1" applyFill="1"/>
    <xf numFmtId="2" fontId="7" fillId="2" borderId="0" xfId="3" applyNumberFormat="1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2" fontId="7" fillId="0" borderId="0" xfId="3" applyNumberFormat="1" applyFont="1"/>
    <xf numFmtId="0" fontId="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/>
    </xf>
    <xf numFmtId="0" fontId="10" fillId="0" borderId="26" xfId="3" applyFont="1" applyBorder="1"/>
    <xf numFmtId="16" fontId="10" fillId="0" borderId="26" xfId="3" applyNumberFormat="1" applyFont="1" applyBorder="1" applyAlignment="1">
      <alignment horizontal="center"/>
    </xf>
    <xf numFmtId="14" fontId="10" fillId="0" borderId="26" xfId="3" applyNumberFormat="1" applyFont="1" applyBorder="1" applyAlignment="1">
      <alignment horizontal="center"/>
    </xf>
    <xf numFmtId="0" fontId="10" fillId="0" borderId="26" xfId="3" applyFont="1" applyBorder="1" applyAlignment="1">
      <alignment horizontal="center"/>
    </xf>
    <xf numFmtId="16" fontId="10" fillId="18" borderId="26" xfId="3" applyNumberFormat="1" applyFont="1" applyFill="1" applyBorder="1" applyAlignment="1">
      <alignment horizontal="center"/>
    </xf>
    <xf numFmtId="0" fontId="10" fillId="2" borderId="26" xfId="3" applyFont="1" applyFill="1" applyBorder="1" applyAlignment="1">
      <alignment horizontal="center"/>
    </xf>
    <xf numFmtId="0" fontId="24" fillId="0" borderId="26" xfId="3" applyFont="1" applyBorder="1" applyAlignment="1">
      <alignment horizontal="center"/>
    </xf>
    <xf numFmtId="0" fontId="24" fillId="0" borderId="26" xfId="3" applyFont="1" applyBorder="1" applyAlignment="1">
      <alignment horizontal="right"/>
    </xf>
    <xf numFmtId="0" fontId="10" fillId="0" borderId="0" xfId="3" applyFont="1"/>
    <xf numFmtId="0" fontId="1" fillId="0" borderId="26" xfId="3" applyFont="1" applyBorder="1"/>
    <xf numFmtId="0" fontId="1" fillId="0" borderId="27" xfId="3" applyFont="1" applyBorder="1"/>
    <xf numFmtId="165" fontId="7" fillId="2" borderId="18" xfId="0" applyNumberFormat="1" applyFont="1" applyFill="1" applyBorder="1" applyAlignment="1">
      <alignment horizontal="center" vertical="center" wrapText="1"/>
    </xf>
    <xf numFmtId="2" fontId="7" fillId="2" borderId="26" xfId="3" applyNumberFormat="1" applyFont="1" applyFill="1" applyBorder="1" applyAlignment="1">
      <alignment horizontal="center"/>
    </xf>
    <xf numFmtId="2" fontId="7" fillId="12" borderId="26" xfId="3" applyNumberFormat="1" applyFont="1" applyFill="1" applyBorder="1" applyAlignment="1">
      <alignment horizontal="center"/>
    </xf>
    <xf numFmtId="2" fontId="1" fillId="0" borderId="26" xfId="3" applyNumberFormat="1" applyFont="1" applyBorder="1"/>
    <xf numFmtId="2" fontId="1" fillId="0" borderId="28" xfId="3" applyNumberFormat="1" applyFont="1" applyBorder="1"/>
    <xf numFmtId="2" fontId="24" fillId="0" borderId="26" xfId="3" applyNumberFormat="1" applyFont="1" applyBorder="1"/>
    <xf numFmtId="2" fontId="24" fillId="0" borderId="29" xfId="3" applyNumberFormat="1" applyFont="1" applyBorder="1"/>
    <xf numFmtId="0" fontId="1" fillId="0" borderId="11" xfId="3" applyFont="1" applyBorder="1"/>
    <xf numFmtId="0" fontId="1" fillId="0" borderId="19" xfId="3" applyFont="1" applyBorder="1"/>
    <xf numFmtId="0" fontId="7" fillId="0" borderId="23" xfId="0" applyFont="1" applyBorder="1" applyAlignment="1">
      <alignment horizontal="left" wrapText="1"/>
    </xf>
    <xf numFmtId="0" fontId="1" fillId="0" borderId="24" xfId="3" applyFont="1" applyBorder="1"/>
    <xf numFmtId="0" fontId="7" fillId="0" borderId="23" xfId="2" applyFont="1" applyBorder="1" applyAlignment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10" fillId="0" borderId="2" xfId="0" applyFont="1" applyBorder="1" applyAlignment="1">
      <alignment horizontal="center" vertical="center"/>
    </xf>
  </cellXfs>
  <cellStyles count="4">
    <cellStyle name="Hyperkobling 2" xfId="1" xr:uid="{7630E0BB-E820-4790-B4E3-3F337BC85CCD}"/>
    <cellStyle name="Normal" xfId="0" builtinId="0"/>
    <cellStyle name="Normal 2" xfId="2" xr:uid="{6ED888C4-F89C-459C-90D2-03AC51568B3D}"/>
    <cellStyle name="Normal 3" xfId="3" xr:uid="{22A3B3CB-C515-47D7-88DA-E9AA04F1918E}"/>
  </cellStyles>
  <dxfs count="16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5503DC4D-A033-4D4A-8F0E-7A3D8B79D2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C3A23343-48B8-4802-A582-66FF602DF1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149452-2055-4D9E-A201-8626ABA66B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C84F0B3B-4902-4B81-BAFE-6EF81CDD17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BE54883D-1319-4CCB-BC29-9E9239302B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DB5CA254-7C3A-4278-82C2-9326ADD849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A67228FA-9C9A-4ED8-A278-6121A1CE1B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9F19FABF-D9B9-4B1B-9161-EF49034811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7C8EDC7F-AA28-4A5B-9397-714F881D8A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1B2E2074-F220-4274-8389-449A946C11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299EA998-D399-4784-985A-20752ECE3B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D110733E-2A1B-4C8F-B14F-B1990457C9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A65BA132-4472-4AD3-AD44-F1B2F994D6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B9C3BB2B-4287-4520-A2F6-E7D777D204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8C3D0EB-3999-4737-BC40-9892D81991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AED1EC56-82F3-4321-A75D-26615A7C05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5FD63CD-D746-4EEE-962B-20EAF1D014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6B19186E-48C5-4D9B-A19B-B98E3940E6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D6E8495-0808-4E74-867E-2296FBDE5F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2CF662EE-C5AD-40E6-9DDE-FECA92EA6C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B56F7268-D649-44DF-AEB0-34795A5214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C0F441C9-9A2C-4219-BE52-FF961572DB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9363808F-AA0B-4F6E-991E-D1CD79809A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46DD14F3-1382-46F9-8D58-FF10406E27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96E576F2-0772-45D3-A21D-38795AB5F6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E051F1BC-C6EC-4660-BFE0-FEC5671506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8AAA9534-D5E3-4CD3-BE97-FAB63B034B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1D339C37-5553-470F-BDF8-56D49CB3D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6AD0CCDA-9F73-4B67-8D1B-9E3C07A155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B8BF67F4-45FF-49F9-872A-65D693C01E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2B7004DF-BAE9-4FBD-9C53-65F3941A9C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C994AAA7-D47B-496B-ABC7-0D6F1D141A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7F3819D8-27CB-4F0F-933C-1F6AACFF3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FAB41797-D86E-4878-B894-B560266558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9C69C915-7C85-4DC2-93A6-19E34001C1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3F2FFA13-A339-404B-8FD4-5B22AC484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1B645F6B-5D17-4F01-910A-ADD682FA64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FD8338FA-B697-4933-950A-AABD476E62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8CDAF4A5-9D58-436E-937E-DBD38E6166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9A4DF302-3473-4BA7-9FF9-BF746C1AE9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3358CAF9-7871-48DF-AF6E-909EC73893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6CA6A7BE-80FD-4D9B-93A7-4F4B3964C6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8B7A027C-14C3-4DB6-B8D3-A89CCEB0A4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98EEFCBA-7EF4-480C-ADF2-B94FD245CC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D60B7FEF-A816-42F8-B726-07894CF97F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709FC6D1-8CEA-4413-BBBE-AE0228A833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34471F30-4FD9-4D77-A68F-5E651F76CE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86B13585-F293-4F2A-A4B2-9E061F2564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C8D16AF6-3FF3-45D8-A782-4A61E6978C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DA4B5917-788E-43A7-8782-23DB4AD97F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58686243-48FE-456E-9D96-D2CF43F26B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F5B41B12-A3E3-4EA3-BE22-A28D57DDF2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7B4F9416-2164-466E-BDC6-A34ADA9422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80B1F785-0109-4437-87AF-779E32A54E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C47F3191-EB71-4121-8FB2-68389E57DD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79D09308-ACC1-40A5-B688-3C4B9FA794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99369881-6B7E-4B60-8F02-6541188C3C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A37B9EE4-7E33-4122-829E-683D50107C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58DD28CD-6093-434A-BA0A-E5D0A1C1D5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0242970A-CC4B-4A8E-8344-542DE8F42D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F646C52B-2FC6-48D0-98EF-0426E3327D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D7B4FDAE-256F-4D71-A2AB-C4C2FB555A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19DDC1C1-14B8-4700-8262-460CBA74F6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87E23EB4-4210-4B92-9411-BF823BB34A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459FC7AC-285E-45A1-8FB2-7368449E10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C2F09B6E-CBD3-4535-BCE2-78F4EFA675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C67FE69C-FD77-473B-BDFC-B517483C83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DDBE1787-0E78-4904-80AD-B5F6842267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BE7367E6-0DEC-48C1-90A0-0472370435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7A821883-E7A2-4CAD-A303-D775BB10FA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486E08C4-2827-40CA-B8AD-21CB6C9774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4F7A59B3-1574-451B-A7B4-F3A58E5110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93D0AC51-133A-4FC6-A0B0-B06FCBDAC5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8BBC1577-A6A5-41A6-AAAC-1458AB7E03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36D18785-F3F3-4D4E-8F33-26D0D33005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DF68CAD5-4C23-4465-8120-876F3B259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AC5AC3F0-B115-49D1-9F3A-5C3CE06B4D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08DAC555-7180-432D-B0E0-665DECFFD5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F605420F-0FB1-4418-B3D8-FD59B352F7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000F0F0C-5795-45ED-9A53-CF51FCFAEE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CB59357B-7F3C-4393-9FE7-C74B88B329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0DB72472-E85B-41F3-A384-7171D241D2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C6E03B70-3239-4EA8-88AE-D814B47675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10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2DD43AA1-AB4E-471C-A65A-A6F96C4450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71890" cy="207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ebe3818c45a06bb/Ullern%20Seilforening/UllernCupen/MASTER%20UllernCupe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2 Master deltakerliste"/>
      <sheetName val="Sammendrag Master"/>
      <sheetName val="Sammendrag foreløpig"/>
      <sheetName val="Statistikk"/>
      <sheetName val="0305"/>
      <sheetName val="1005"/>
      <sheetName val="2405"/>
      <sheetName val="3105"/>
      <sheetName val="0706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0.79668981481481482</v>
          </cell>
          <cell r="L6">
            <v>0.94277706781654258</v>
          </cell>
          <cell r="M6">
            <v>4.401808670800849E-2</v>
          </cell>
          <cell r="N6">
            <v>5.5555555555555552E-2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0.79084490740740743</v>
          </cell>
          <cell r="L7">
            <v>1.08826944611939</v>
          </cell>
          <cell r="M7">
            <v>4.4450264761057054E-2</v>
          </cell>
          <cell r="N7">
            <v>0.1111111111111111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0.7958912037037037</v>
          </cell>
          <cell r="L8">
            <v>0.97515302285218397</v>
          </cell>
          <cell r="M8">
            <v>4.4750946013992002E-2</v>
          </cell>
          <cell r="N8">
            <v>0.16666666666666666</v>
          </cell>
        </row>
        <row r="9">
          <cell r="B9" t="str">
            <v>Pål Saltvedt</v>
          </cell>
          <cell r="C9" t="str">
            <v>FS</v>
          </cell>
          <cell r="D9" t="str">
            <v>NOR</v>
          </cell>
          <cell r="E9">
            <v>11733</v>
          </cell>
          <cell r="F9" t="str">
            <v>Elan 40</v>
          </cell>
          <cell r="G9" t="str">
            <v>Jonna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0.79525462962962967</v>
          </cell>
          <cell r="L9">
            <v>1.1920104627766601</v>
          </cell>
          <cell r="M9">
            <v>4.5666141571652087E-2</v>
          </cell>
          <cell r="N9">
            <v>0.22222222222222221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0.79362268518518519</v>
          </cell>
          <cell r="L10">
            <v>1.24783381712627</v>
          </cell>
          <cell r="M10">
            <v>4.5768349148994691E-2</v>
          </cell>
          <cell r="N10">
            <v>0.27777777777777779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0.79634259259259255</v>
          </cell>
          <cell r="L11">
            <v>1.1887000000000001</v>
          </cell>
          <cell r="M11">
            <v>4.6832578703703547E-2</v>
          </cell>
          <cell r="N11">
            <v>0.33333333333333331</v>
          </cell>
        </row>
        <row r="12">
          <cell r="B12" t="str">
            <v>Iver Iversen</v>
          </cell>
          <cell r="C12" t="str">
            <v>USF</v>
          </cell>
          <cell r="D12" t="str">
            <v>NOR</v>
          </cell>
          <cell r="E12">
            <v>11172</v>
          </cell>
          <cell r="F12" t="str">
            <v>Grand Soleil 42 R</v>
          </cell>
          <cell r="G12" t="str">
            <v>Tango II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0.79267361111111112</v>
          </cell>
          <cell r="L12">
            <v>1.3120000000000001</v>
          </cell>
          <cell r="M12">
            <v>4.6876666666666567E-2</v>
          </cell>
          <cell r="N12">
            <v>0.3888888888888889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0.79515046296296299</v>
          </cell>
          <cell r="L13">
            <v>1.2283999999999999</v>
          </cell>
          <cell r="M13">
            <v>4.6932273148148074E-2</v>
          </cell>
          <cell r="N13">
            <v>0.44444444444444442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0.79983796296296295</v>
          </cell>
          <cell r="L14">
            <v>1.1132329077561443</v>
          </cell>
          <cell r="M14">
            <v>4.7750476344262278E-2</v>
          </cell>
          <cell r="N14">
            <v>0.5</v>
          </cell>
        </row>
        <row r="15">
          <cell r="B15" t="str">
            <v>Geir Atle Lerkerød</v>
          </cell>
          <cell r="C15" t="str">
            <v>FS</v>
          </cell>
          <cell r="D15" t="str">
            <v>NOR</v>
          </cell>
          <cell r="E15">
            <v>517</v>
          </cell>
          <cell r="F15" t="str">
            <v>J/80</v>
          </cell>
          <cell r="G15" t="str">
            <v>JAM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0.79601851851851846</v>
          </cell>
          <cell r="L15">
            <v>1.0537898185921362</v>
          </cell>
          <cell r="M15">
            <v>4.8493846281508428E-2</v>
          </cell>
          <cell r="N15">
            <v>0.55555555555555558</v>
          </cell>
        </row>
        <row r="16">
          <cell r="B16" t="str">
            <v>Egil Naustvik</v>
          </cell>
          <cell r="C16" t="str">
            <v>FS</v>
          </cell>
          <cell r="D16" t="str">
            <v>NOR</v>
          </cell>
          <cell r="E16">
            <v>9727</v>
          </cell>
          <cell r="F16" t="str">
            <v>Linjett 33</v>
          </cell>
          <cell r="G16" t="str">
            <v>Fragancia</v>
          </cell>
          <cell r="H16" t="str">
            <v>Ja</v>
          </cell>
          <cell r="I16" t="str">
            <v>Ja</v>
          </cell>
          <cell r="J16" t="str">
            <v>18:00</v>
          </cell>
          <cell r="K16">
            <v>0.79554398148148142</v>
          </cell>
          <cell r="L16">
            <v>1.0737000000000001</v>
          </cell>
          <cell r="M16">
            <v>4.8900572916666607E-2</v>
          </cell>
          <cell r="N16">
            <v>0.61111111111111116</v>
          </cell>
        </row>
        <row r="17">
          <cell r="B17" t="str">
            <v>Siv Christensen</v>
          </cell>
          <cell r="C17" t="str">
            <v>KNS</v>
          </cell>
          <cell r="D17" t="str">
            <v>NOR</v>
          </cell>
          <cell r="E17">
            <v>329</v>
          </cell>
          <cell r="F17" t="str">
            <v>J/80</v>
          </cell>
          <cell r="G17" t="str">
            <v>Baby Boop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0.79398148148148151</v>
          </cell>
          <cell r="L17">
            <v>1.1125</v>
          </cell>
          <cell r="M17">
            <v>4.892939814814818E-2</v>
          </cell>
          <cell r="N17">
            <v>0.66666666666666663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0.79883101851851857</v>
          </cell>
          <cell r="L18">
            <v>1.2050000000000001</v>
          </cell>
          <cell r="M18">
            <v>5.0473321759259213E-2</v>
          </cell>
          <cell r="N18">
            <v>0.72222222222222221</v>
          </cell>
        </row>
        <row r="19">
          <cell r="B19" t="str">
            <v>Benedicte Angell</v>
          </cell>
          <cell r="C19" t="str">
            <v>USF</v>
          </cell>
          <cell r="D19" t="str">
            <v>NOR</v>
          </cell>
          <cell r="E19">
            <v>914</v>
          </cell>
          <cell r="F19" t="str">
            <v xml:space="preserve">Maxi fenix </v>
          </cell>
          <cell r="G19" t="str">
            <v>Salt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0.80096064814814805</v>
          </cell>
          <cell r="L19">
            <v>1.0041</v>
          </cell>
          <cell r="M19">
            <v>5.1169586805555452E-2</v>
          </cell>
          <cell r="N19">
            <v>0.77777777777777779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0.79754629629629636</v>
          </cell>
          <cell r="L20">
            <v>1.0817017780502762</v>
          </cell>
          <cell r="M20">
            <v>5.1430913243409038E-2</v>
          </cell>
          <cell r="N20">
            <v>0.83333333333333337</v>
          </cell>
        </row>
        <row r="21">
          <cell r="B21" t="str">
            <v>Marius Andersen</v>
          </cell>
          <cell r="C21" t="str">
            <v>FS</v>
          </cell>
          <cell r="D21" t="str">
            <v>NOR</v>
          </cell>
          <cell r="E21">
            <v>26</v>
          </cell>
          <cell r="F21" t="str">
            <v>Farr 30</v>
          </cell>
          <cell r="G21" t="str">
            <v>Pakalolo II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0.79770833333333335</v>
          </cell>
          <cell r="L21">
            <v>1.2769999999999999</v>
          </cell>
          <cell r="M21">
            <v>5.2055486111111021E-2</v>
          </cell>
          <cell r="N21">
            <v>0.88888888888888884</v>
          </cell>
        </row>
        <row r="22">
          <cell r="B22" t="str">
            <v>Stig Ulfsby</v>
          </cell>
          <cell r="C22" t="str">
            <v>USF</v>
          </cell>
          <cell r="D22" t="str">
            <v>NOR</v>
          </cell>
          <cell r="E22">
            <v>15953</v>
          </cell>
          <cell r="F22" t="str">
            <v>Sun Odyssey 35</v>
          </cell>
          <cell r="G22" t="str">
            <v>Balsam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0.80109953703703696</v>
          </cell>
          <cell r="L22">
            <v>1.0753999999999999</v>
          </cell>
          <cell r="M22">
            <v>5.495244212962954E-2</v>
          </cell>
          <cell r="N22">
            <v>0.94444444444444442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 t="str">
            <v>DNF</v>
          </cell>
          <cell r="L23">
            <v>1.1155999999999999</v>
          </cell>
          <cell r="M23" t="e">
            <v>#VALUE!</v>
          </cell>
          <cell r="N23">
            <v>1</v>
          </cell>
        </row>
      </sheetData>
      <sheetData sheetId="6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0.79570601851851841</v>
          </cell>
          <cell r="L6">
            <v>0.94277706781654258</v>
          </cell>
          <cell r="M6">
            <v>4.309058612045738E-2</v>
          </cell>
          <cell r="N6">
            <v>8.3333333333333329E-2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0.7946643518518518</v>
          </cell>
          <cell r="L7">
            <v>0.97515302285218397</v>
          </cell>
          <cell r="M7">
            <v>4.3554577722066827E-2</v>
          </cell>
          <cell r="N7">
            <v>0.16666666666666666</v>
          </cell>
        </row>
        <row r="8">
          <cell r="B8" t="str">
            <v>Pål Saltvedt</v>
          </cell>
          <cell r="C8" t="str">
            <v>FS</v>
          </cell>
          <cell r="D8" t="str">
            <v>NOR</v>
          </cell>
          <cell r="E8">
            <v>11733</v>
          </cell>
          <cell r="F8" t="str">
            <v>Elan 40</v>
          </cell>
          <cell r="G8" t="str">
            <v>Jonna</v>
          </cell>
          <cell r="H8" t="str">
            <v>Nei</v>
          </cell>
          <cell r="I8" t="str">
            <v>Nei</v>
          </cell>
          <cell r="J8" t="str">
            <v>18:10</v>
          </cell>
          <cell r="K8">
            <v>0.79408564814814808</v>
          </cell>
          <cell r="L8">
            <v>1.2210000000000001</v>
          </cell>
          <cell r="M8">
            <v>4.5349409722222039E-2</v>
          </cell>
          <cell r="N8">
            <v>0.25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0.79202546296296295</v>
          </cell>
          <cell r="L9">
            <v>1.08826944611939</v>
          </cell>
          <cell r="M9">
            <v>4.5735027301614627E-2</v>
          </cell>
          <cell r="N9">
            <v>0.33333333333333331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0.79385416666666664</v>
          </cell>
          <cell r="L10">
            <v>1.24783381712627</v>
          </cell>
          <cell r="M10">
            <v>4.6057199569625722E-2</v>
          </cell>
          <cell r="N10">
            <v>0.41666666666666669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0.79437500000000005</v>
          </cell>
          <cell r="L11">
            <v>1.0535453896163356</v>
          </cell>
          <cell r="M11">
            <v>4.6751076664224948E-2</v>
          </cell>
          <cell r="N11">
            <v>0.5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0.79634259259259255</v>
          </cell>
          <cell r="L12">
            <v>1.1887000000000001</v>
          </cell>
          <cell r="M12">
            <v>4.6832578703703547E-2</v>
          </cell>
          <cell r="N12">
            <v>0.58333333333333337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0.79622685185185194</v>
          </cell>
          <cell r="L13">
            <v>1.2005999999999999</v>
          </cell>
          <cell r="M13">
            <v>4.7162458333333324E-2</v>
          </cell>
          <cell r="N13">
            <v>0.66666666666666663</v>
          </cell>
        </row>
        <row r="14">
          <cell r="B14" t="str">
            <v>Siv Christensen</v>
          </cell>
          <cell r="C14" t="str">
            <v>KNS</v>
          </cell>
          <cell r="D14" t="str">
            <v>NOR</v>
          </cell>
          <cell r="E14">
            <v>329</v>
          </cell>
          <cell r="F14" t="str">
            <v>J/80</v>
          </cell>
          <cell r="G14" t="str">
            <v>Baby Boop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0.79488425925925921</v>
          </cell>
          <cell r="L14">
            <v>1.0537898185921362</v>
          </cell>
          <cell r="M14">
            <v>4.7298575422457169E-2</v>
          </cell>
          <cell r="N14">
            <v>0.75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0.79959490740740735</v>
          </cell>
          <cell r="L15">
            <v>1.1664909475740801</v>
          </cell>
          <cell r="M15">
            <v>4.9751378956139708E-2</v>
          </cell>
          <cell r="N15">
            <v>0.83333333333333337</v>
          </cell>
        </row>
        <row r="16">
          <cell r="B16" t="str">
            <v>Benedicte Angell</v>
          </cell>
          <cell r="C16" t="str">
            <v>USF</v>
          </cell>
          <cell r="D16" t="str">
            <v>NOR</v>
          </cell>
          <cell r="E16">
            <v>914</v>
          </cell>
          <cell r="F16" t="str">
            <v xml:space="preserve">Maxi fenix </v>
          </cell>
          <cell r="G16" t="str">
            <v>Salt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0.80012731481481481</v>
          </cell>
          <cell r="L16">
            <v>1.0041</v>
          </cell>
          <cell r="M16">
            <v>5.0332836805555545E-2</v>
          </cell>
          <cell r="N16">
            <v>0.91666666666666663</v>
          </cell>
        </row>
        <row r="17">
          <cell r="B17" t="str">
            <v>Monica Hjelle</v>
          </cell>
          <cell r="C17" t="str">
            <v>USF</v>
          </cell>
          <cell r="D17" t="str">
            <v>NOR</v>
          </cell>
          <cell r="E17">
            <v>3567</v>
          </cell>
          <cell r="F17" t="str">
            <v>X-102</v>
          </cell>
          <cell r="G17" t="str">
            <v>BLÅTANN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0.79546296296296293</v>
          </cell>
          <cell r="L17">
            <v>1.1223000000000001</v>
          </cell>
          <cell r="M17">
            <v>5.1023083333333295E-2</v>
          </cell>
          <cell r="N17">
            <v>1</v>
          </cell>
        </row>
        <row r="18">
          <cell r="B18" t="str">
            <v>Iver Iversen</v>
          </cell>
          <cell r="C18" t="str">
            <v>USF</v>
          </cell>
          <cell r="D18" t="str">
            <v>NOR</v>
          </cell>
          <cell r="E18">
            <v>11172</v>
          </cell>
          <cell r="F18" t="str">
            <v>Grand Soleil 42 R</v>
          </cell>
          <cell r="G18" t="str">
            <v>Tango II</v>
          </cell>
          <cell r="H18" t="str">
            <v>Nei</v>
          </cell>
          <cell r="I18" t="str">
            <v>Ja</v>
          </cell>
          <cell r="J18" t="str">
            <v>18:10</v>
          </cell>
          <cell r="K18" t="str">
            <v>DNS</v>
          </cell>
          <cell r="L18">
            <v>1.3449</v>
          </cell>
          <cell r="M18" t="e">
            <v>#VALUE!</v>
          </cell>
          <cell r="N18">
            <v>1.5</v>
          </cell>
        </row>
        <row r="19">
          <cell r="B19" t="str">
            <v>Stein Thorstensen</v>
          </cell>
          <cell r="C19" t="str">
            <v>FS</v>
          </cell>
          <cell r="D19" t="str">
            <v>NOR</v>
          </cell>
          <cell r="E19">
            <v>63</v>
          </cell>
          <cell r="F19" t="str">
            <v>H-båt</v>
          </cell>
          <cell r="G19" t="str">
            <v>Hermine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DNS</v>
          </cell>
          <cell r="L19">
            <v>0.94277706781654258</v>
          </cell>
          <cell r="M19" t="e">
            <v>#VALUE!</v>
          </cell>
          <cell r="N19">
            <v>1.5</v>
          </cell>
        </row>
        <row r="20">
          <cell r="B20" t="str">
            <v>Gunnar Gundersen</v>
          </cell>
          <cell r="C20" t="str">
            <v>FS</v>
          </cell>
          <cell r="D20" t="str">
            <v>NOR</v>
          </cell>
          <cell r="E20">
            <v>10044</v>
          </cell>
          <cell r="F20" t="str">
            <v>Dehler 36 Jv</v>
          </cell>
          <cell r="G20" t="str">
            <v>Wendigo 2</v>
          </cell>
          <cell r="H20" t="str">
            <v>Ja</v>
          </cell>
          <cell r="I20" t="str">
            <v>Ja</v>
          </cell>
          <cell r="J20" t="str">
            <v>18:10</v>
          </cell>
          <cell r="K20" t="str">
            <v>DNS</v>
          </cell>
          <cell r="L20">
            <v>1.1762999999999999</v>
          </cell>
          <cell r="M20" t="e">
            <v>#VALUE!</v>
          </cell>
          <cell r="N20">
            <v>1.5</v>
          </cell>
        </row>
      </sheetData>
      <sheetData sheetId="7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0.80320601851851858</v>
          </cell>
          <cell r="L6">
            <v>0.84466965792980886</v>
          </cell>
          <cell r="M6">
            <v>4.4941509461844165E-2</v>
          </cell>
          <cell r="N6">
            <v>0.1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0.80202546296296295</v>
          </cell>
          <cell r="L7">
            <v>0.88499857819905203</v>
          </cell>
          <cell r="M7">
            <v>4.6042460752369653E-2</v>
          </cell>
          <cell r="N7">
            <v>0.2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14118</v>
          </cell>
          <cell r="F8" t="str">
            <v>Archambault 40RC</v>
          </cell>
          <cell r="G8" t="str">
            <v>Shaka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0.79888888888888887</v>
          </cell>
          <cell r="L8">
            <v>1.1088809117050069</v>
          </cell>
          <cell r="M8">
            <v>4.6511393796515449E-2</v>
          </cell>
          <cell r="N8">
            <v>0.3</v>
          </cell>
        </row>
        <row r="9">
          <cell r="B9" t="str">
            <v>Yngve Amundsen</v>
          </cell>
          <cell r="C9" t="str">
            <v>USF</v>
          </cell>
          <cell r="D9" t="str">
            <v>NOR</v>
          </cell>
          <cell r="E9">
            <v>88</v>
          </cell>
          <cell r="F9" t="str">
            <v>X-35 OD</v>
          </cell>
          <cell r="G9" t="str">
            <v>Akhillevs-X</v>
          </cell>
          <cell r="H9" t="str">
            <v>Nei</v>
          </cell>
          <cell r="I9" t="str">
            <v>Nei</v>
          </cell>
          <cell r="J9" t="str">
            <v>18:10</v>
          </cell>
          <cell r="K9">
            <v>0.80261574074074071</v>
          </cell>
          <cell r="L9">
            <v>1.0682</v>
          </cell>
          <cell r="M9">
            <v>4.8786078703703585E-2</v>
          </cell>
          <cell r="N9">
            <v>0.4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0.80418981481481477</v>
          </cell>
          <cell r="L10">
            <v>1.0469999999999999</v>
          </cell>
          <cell r="M10">
            <v>4.946590277777764E-2</v>
          </cell>
          <cell r="N10">
            <v>0.5</v>
          </cell>
        </row>
        <row r="11">
          <cell r="B11" t="str">
            <v>Rune Wahl Nilsson</v>
          </cell>
          <cell r="C11" t="str">
            <v>KNS</v>
          </cell>
          <cell r="D11" t="str">
            <v>NOR</v>
          </cell>
          <cell r="E11">
            <v>174</v>
          </cell>
          <cell r="F11" t="str">
            <v>11 MOD</v>
          </cell>
          <cell r="G11" t="str">
            <v>Linn II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0.80167824074074068</v>
          </cell>
          <cell r="L11">
            <v>1.1095999999999999</v>
          </cell>
          <cell r="M11">
            <v>4.9636620370370199E-2</v>
          </cell>
          <cell r="N11">
            <v>0.6</v>
          </cell>
        </row>
        <row r="12">
          <cell r="B12" t="str">
            <v>Monica Hjelle</v>
          </cell>
          <cell r="C12" t="str">
            <v>USF</v>
          </cell>
          <cell r="D12" t="str">
            <v>NOR</v>
          </cell>
          <cell r="E12">
            <v>3567</v>
          </cell>
          <cell r="F12" t="str">
            <v>X-102</v>
          </cell>
          <cell r="G12" t="str">
            <v>BLÅTANN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0.80103009259259261</v>
          </cell>
          <cell r="L12">
            <v>0.98302966883558318</v>
          </cell>
          <cell r="M12">
            <v>5.0164095021945465E-2</v>
          </cell>
          <cell r="N12">
            <v>0.7</v>
          </cell>
        </row>
        <row r="13">
          <cell r="B13" t="str">
            <v>Terje Johannesen</v>
          </cell>
          <cell r="C13" t="str">
            <v>FS</v>
          </cell>
          <cell r="D13" t="str">
            <v>NOR</v>
          </cell>
          <cell r="E13">
            <v>11890</v>
          </cell>
          <cell r="F13" t="str">
            <v>Dufour 34</v>
          </cell>
          <cell r="G13" t="str">
            <v>Ifnot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0.79973379629629626</v>
          </cell>
          <cell r="L13">
            <v>1.0129475860760693</v>
          </cell>
          <cell r="M13">
            <v>5.0377728904732251E-2</v>
          </cell>
          <cell r="N13">
            <v>0.8</v>
          </cell>
        </row>
        <row r="14">
          <cell r="B14" t="str">
            <v>Andreas Abilgaard</v>
          </cell>
          <cell r="C14" t="str">
            <v>USF</v>
          </cell>
          <cell r="D14" t="str">
            <v>NOR</v>
          </cell>
          <cell r="E14">
            <v>14784</v>
          </cell>
          <cell r="F14" t="str">
            <v>Elan 310</v>
          </cell>
          <cell r="G14" t="str">
            <v>Kårstua</v>
          </cell>
          <cell r="H14" t="str">
            <v>Nei</v>
          </cell>
          <cell r="I14" t="str">
            <v>Ja</v>
          </cell>
          <cell r="J14" t="str">
            <v>18:00</v>
          </cell>
          <cell r="K14">
            <v>0.79978009259259253</v>
          </cell>
          <cell r="L14">
            <v>1.0466</v>
          </cell>
          <cell r="M14">
            <v>5.2099844907407336E-2</v>
          </cell>
          <cell r="N14">
            <v>0.9</v>
          </cell>
        </row>
        <row r="15">
          <cell r="B15" t="str">
            <v>Arild Vikse</v>
          </cell>
          <cell r="C15" t="str">
            <v>USF</v>
          </cell>
          <cell r="D15" t="str">
            <v>NOR</v>
          </cell>
          <cell r="E15">
            <v>175</v>
          </cell>
          <cell r="F15" t="str">
            <v>11 MOD</v>
          </cell>
          <cell r="G15" t="str">
            <v>Olivia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0.80857638888888894</v>
          </cell>
          <cell r="L15">
            <v>1.0446</v>
          </cell>
          <cell r="M15">
            <v>5.3934729166666633E-2</v>
          </cell>
          <cell r="N15">
            <v>1</v>
          </cell>
        </row>
      </sheetData>
      <sheetData sheetId="8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Nei</v>
          </cell>
          <cell r="I6" t="str">
            <v>Ja</v>
          </cell>
          <cell r="J6" t="str">
            <v>18:00</v>
          </cell>
          <cell r="K6">
            <v>0.80270833333333336</v>
          </cell>
          <cell r="L6">
            <v>0.81759999999999999</v>
          </cell>
          <cell r="M6">
            <v>4.3094333333333353E-2</v>
          </cell>
          <cell r="N6">
            <v>4.3478260869565216E-2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>
            <v>26</v>
          </cell>
          <cell r="F7" t="str">
            <v>Farr 30</v>
          </cell>
          <cell r="G7" t="str">
            <v>Pakalolo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0.80690972222222224</v>
          </cell>
          <cell r="L7">
            <v>0.91890000000000005</v>
          </cell>
          <cell r="M7">
            <v>4.5913093749999939E-2</v>
          </cell>
          <cell r="N7">
            <v>8.6956521739130432E-2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14118</v>
          </cell>
          <cell r="F8" t="str">
            <v>Archambault 40RC</v>
          </cell>
          <cell r="G8" t="str">
            <v>Shaka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0.81516203703703705</v>
          </cell>
          <cell r="L8">
            <v>0.85937806603773592</v>
          </cell>
          <cell r="M8">
            <v>5.0030922131594976E-2</v>
          </cell>
          <cell r="N8">
            <v>0.13043478260869565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0.81978009259259255</v>
          </cell>
          <cell r="L9">
            <v>0.72465775123344589</v>
          </cell>
          <cell r="M9">
            <v>5.0566684979009749E-2</v>
          </cell>
          <cell r="N9">
            <v>0.17391304347826086</v>
          </cell>
        </row>
        <row r="10">
          <cell r="B10" t="str">
            <v>Yngve Amundsen</v>
          </cell>
          <cell r="C10" t="str">
            <v>USF</v>
          </cell>
          <cell r="D10" t="str">
            <v>NOR</v>
          </cell>
          <cell r="E10">
            <v>88</v>
          </cell>
          <cell r="F10" t="str">
            <v>X-35 OD</v>
          </cell>
          <cell r="G10" t="str">
            <v>Akhillevs-X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0.81909722222222225</v>
          </cell>
          <cell r="L10">
            <v>0.82189999999999996</v>
          </cell>
          <cell r="M10">
            <v>5.1083368055555509E-2</v>
          </cell>
          <cell r="N10">
            <v>0.21739130434782608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0.81960648148148152</v>
          </cell>
          <cell r="L11">
            <v>0.73704833805720171</v>
          </cell>
          <cell r="M11">
            <v>5.1303341493935339E-2</v>
          </cell>
          <cell r="N11">
            <v>0.2608695652173913</v>
          </cell>
        </row>
        <row r="12">
          <cell r="B12" t="str">
            <v>Nils Parnemann</v>
          </cell>
          <cell r="C12" t="str">
            <v>USF</v>
          </cell>
          <cell r="D12" t="str">
            <v>NOR</v>
          </cell>
          <cell r="E12">
            <v>70</v>
          </cell>
          <cell r="F12" t="str">
            <v>H-båt</v>
          </cell>
          <cell r="G12" t="str">
            <v>Nipa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0.8332060185185185</v>
          </cell>
          <cell r="L12">
            <v>0.64086444411807919</v>
          </cell>
          <cell r="M12">
            <v>5.3323778805148964E-2</v>
          </cell>
          <cell r="N12">
            <v>0.30434782608695654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0.82180555555555557</v>
          </cell>
          <cell r="L13">
            <v>0.84089999999999998</v>
          </cell>
          <cell r="M13">
            <v>5.4541708333333272E-2</v>
          </cell>
          <cell r="N13">
            <v>0.34782608695652173</v>
          </cell>
        </row>
        <row r="14">
          <cell r="B14" t="str">
            <v>Reidar Hauge</v>
          </cell>
          <cell r="C14" t="str">
            <v>USF</v>
          </cell>
          <cell r="D14" t="str">
            <v>NOR</v>
          </cell>
          <cell r="E14">
            <v>9934</v>
          </cell>
          <cell r="F14" t="str">
            <v>CB 365</v>
          </cell>
          <cell r="G14" t="str">
            <v>Chica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0.8260185185185186</v>
          </cell>
          <cell r="L14">
            <v>0.79259999999999997</v>
          </cell>
          <cell r="M14">
            <v>5.4748111111111102E-2</v>
          </cell>
          <cell r="N14">
            <v>0.39130434782608697</v>
          </cell>
        </row>
        <row r="15">
          <cell r="B15" t="str">
            <v>Sturla Falck</v>
          </cell>
          <cell r="C15" t="str">
            <v>FS</v>
          </cell>
          <cell r="D15" t="str">
            <v>NOR</v>
          </cell>
          <cell r="E15">
            <v>22</v>
          </cell>
          <cell r="F15" t="str">
            <v>Express</v>
          </cell>
          <cell r="G15" t="str">
            <v>ELO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0.83043981481481488</v>
          </cell>
          <cell r="L15">
            <v>0.68479360222531283</v>
          </cell>
          <cell r="M15">
            <v>5.5084670549374166E-2</v>
          </cell>
          <cell r="N15">
            <v>0.43478260869565216</v>
          </cell>
        </row>
        <row r="16">
          <cell r="B16" t="str">
            <v>Rune Wahl Nilsson</v>
          </cell>
          <cell r="C16" t="str">
            <v>KNS</v>
          </cell>
          <cell r="D16" t="str">
            <v>NOR</v>
          </cell>
          <cell r="E16">
            <v>174</v>
          </cell>
          <cell r="F16" t="str">
            <v>11 MOD</v>
          </cell>
          <cell r="G16" t="str">
            <v>Linn II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0.81898148148148142</v>
          </cell>
          <cell r="L16">
            <v>0.88900000000000001</v>
          </cell>
          <cell r="M16">
            <v>5.5150925925925798E-2</v>
          </cell>
          <cell r="N16">
            <v>0.47826086956521741</v>
          </cell>
        </row>
        <row r="17">
          <cell r="B17" t="str">
            <v>Terje Johannesen</v>
          </cell>
          <cell r="C17" t="str">
            <v>FS</v>
          </cell>
          <cell r="D17" t="str">
            <v>NOR</v>
          </cell>
          <cell r="E17">
            <v>11890</v>
          </cell>
          <cell r="F17" t="str">
            <v>Dufour 34</v>
          </cell>
          <cell r="G17" t="str">
            <v>Ifnot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0.82134259259259268</v>
          </cell>
          <cell r="L17">
            <v>0.7777956607495069</v>
          </cell>
          <cell r="M17">
            <v>5.5489958945138501E-2</v>
          </cell>
          <cell r="N17">
            <v>0.52173913043478259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0.82</v>
          </cell>
          <cell r="L18">
            <v>0.79790000000000005</v>
          </cell>
          <cell r="M18">
            <v>5.5852999999999965E-2</v>
          </cell>
          <cell r="N18">
            <v>0.56521739130434778</v>
          </cell>
        </row>
        <row r="19">
          <cell r="B19" t="str">
            <v>Pål Saltvedt</v>
          </cell>
          <cell r="C19" t="str">
            <v>FS</v>
          </cell>
          <cell r="D19" t="str">
            <v>NOR</v>
          </cell>
          <cell r="E19">
            <v>11733</v>
          </cell>
          <cell r="F19" t="str">
            <v>Elan 40</v>
          </cell>
          <cell r="G19" t="str">
            <v>Jonna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0.82495370370370369</v>
          </cell>
          <cell r="L19">
            <v>0.82430000000000003</v>
          </cell>
          <cell r="M19">
            <v>5.6060032407407326E-2</v>
          </cell>
          <cell r="N19">
            <v>0.60869565217391308</v>
          </cell>
        </row>
        <row r="20">
          <cell r="B20" t="str">
            <v>Hans Wang</v>
          </cell>
          <cell r="C20" t="str">
            <v>KNS</v>
          </cell>
          <cell r="D20" t="str">
            <v>NOR</v>
          </cell>
          <cell r="E20">
            <v>10775</v>
          </cell>
          <cell r="F20" t="str">
            <v>X-40</v>
          </cell>
          <cell r="G20" t="str">
            <v>Kjappfot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0.82038194444444434</v>
          </cell>
          <cell r="L20">
            <v>0.88690000000000002</v>
          </cell>
          <cell r="M20">
            <v>5.6262718749999836E-2</v>
          </cell>
          <cell r="N20">
            <v>0.65217391304347827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0.82491898148148157</v>
          </cell>
          <cell r="L21">
            <v>0.76219999999999999</v>
          </cell>
          <cell r="M21">
            <v>5.7103247685185252E-2</v>
          </cell>
          <cell r="N21">
            <v>0.69565217391304346</v>
          </cell>
        </row>
        <row r="22">
          <cell r="B22" t="str">
            <v>Siv Christensen</v>
          </cell>
          <cell r="C22" t="str">
            <v>KNS</v>
          </cell>
          <cell r="D22" t="str">
            <v>NOR</v>
          </cell>
          <cell r="E22">
            <v>329</v>
          </cell>
          <cell r="F22" t="str">
            <v>J/80</v>
          </cell>
          <cell r="G22" t="str">
            <v>Baby Boop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0.82086805555555553</v>
          </cell>
          <cell r="L22">
            <v>0.81989999999999996</v>
          </cell>
          <cell r="M22">
            <v>5.8104718749999978E-2</v>
          </cell>
          <cell r="N22">
            <v>0.73913043478260865</v>
          </cell>
        </row>
        <row r="23">
          <cell r="B23" t="str">
            <v>Gunnar Gundersen</v>
          </cell>
          <cell r="C23" t="str">
            <v>FS</v>
          </cell>
          <cell r="D23" t="str">
            <v>NOR</v>
          </cell>
          <cell r="E23">
            <v>10044</v>
          </cell>
          <cell r="F23" t="str">
            <v>Dehler 36 Jv</v>
          </cell>
          <cell r="G23" t="str">
            <v>Wendigo 2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0.83339120370370379</v>
          </cell>
          <cell r="L23">
            <v>0.77693157262905166</v>
          </cell>
          <cell r="M23">
            <v>5.9393900893690808E-2</v>
          </cell>
          <cell r="N23">
            <v>0.78260869565217395</v>
          </cell>
        </row>
        <row r="24">
          <cell r="B24" t="str">
            <v>Arild Vikse</v>
          </cell>
          <cell r="C24" t="str">
            <v>USF</v>
          </cell>
          <cell r="D24" t="str">
            <v>NOR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Nei</v>
          </cell>
          <cell r="J24" t="str">
            <v>18:10</v>
          </cell>
          <cell r="K24">
            <v>0.83211805555555562</v>
          </cell>
          <cell r="L24">
            <v>0.79790000000000005</v>
          </cell>
          <cell r="M24">
            <v>5.9981024305555547E-2</v>
          </cell>
          <cell r="N24">
            <v>0.82608695652173914</v>
          </cell>
        </row>
        <row r="25">
          <cell r="B25" t="str">
            <v>Stig Ulfsby</v>
          </cell>
          <cell r="C25" t="str">
            <v>USF</v>
          </cell>
          <cell r="D25" t="str">
            <v>NOR</v>
          </cell>
          <cell r="E25">
            <v>15953</v>
          </cell>
          <cell r="F25" t="str">
            <v>Sun Odyssey 35</v>
          </cell>
          <cell r="G25" t="str">
            <v>Balsam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0.83336805555555549</v>
          </cell>
          <cell r="L25">
            <v>0.72689999999999999</v>
          </cell>
          <cell r="M25">
            <v>6.0600239583333285E-2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Nei</v>
          </cell>
          <cell r="I26" t="str">
            <v>Nei</v>
          </cell>
          <cell r="J26" t="str">
            <v>18:00</v>
          </cell>
          <cell r="K26">
            <v>0.83114583333333336</v>
          </cell>
          <cell r="L26">
            <v>0.77090000000000003</v>
          </cell>
          <cell r="M26">
            <v>6.2555322916666697E-2</v>
          </cell>
          <cell r="N26">
            <v>0.91304347826086951</v>
          </cell>
        </row>
        <row r="27">
          <cell r="B27" t="str">
            <v>Andreas Haug</v>
          </cell>
          <cell r="C27" t="str">
            <v>FS</v>
          </cell>
          <cell r="D27" t="str">
            <v>NOR</v>
          </cell>
          <cell r="E27">
            <v>13911</v>
          </cell>
          <cell r="F27" t="str">
            <v>Archambault A35</v>
          </cell>
          <cell r="G27" t="str">
            <v>Flaks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0.82799768518518524</v>
          </cell>
          <cell r="L27">
            <v>0.90639999999999998</v>
          </cell>
          <cell r="M27">
            <v>6.4402657407407374E-2</v>
          </cell>
          <cell r="N27">
            <v>0.95652173913043481</v>
          </cell>
        </row>
        <row r="28">
          <cell r="B28" t="str">
            <v>Espen Sunde</v>
          </cell>
          <cell r="C28" t="str">
            <v>USF</v>
          </cell>
          <cell r="D28" t="str">
            <v>NOR</v>
          </cell>
          <cell r="E28">
            <v>14069</v>
          </cell>
          <cell r="F28" t="str">
            <v>Sun Odyssey 30i</v>
          </cell>
          <cell r="G28" t="str">
            <v>Vesla</v>
          </cell>
          <cell r="H28" t="str">
            <v>Ja</v>
          </cell>
          <cell r="I28" t="str">
            <v>Nei</v>
          </cell>
          <cell r="J28" t="str">
            <v>18:00</v>
          </cell>
          <cell r="K28" t="str">
            <v>DNF</v>
          </cell>
          <cell r="L28">
            <v>0.65281074161680808</v>
          </cell>
          <cell r="M28" t="e">
            <v>#VALUE!</v>
          </cell>
          <cell r="N28">
            <v>1</v>
          </cell>
        </row>
      </sheetData>
      <sheetData sheetId="9">
        <row r="6">
          <cell r="B6" t="str">
            <v>Iver Iversen</v>
          </cell>
          <cell r="C6" t="str">
            <v>USF</v>
          </cell>
          <cell r="D6" t="str">
            <v>NOR</v>
          </cell>
          <cell r="E6">
            <v>11172</v>
          </cell>
          <cell r="F6" t="str">
            <v>Grand Soleil 42 R</v>
          </cell>
          <cell r="G6" t="str">
            <v>Tango II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0.82268518518518519</v>
          </cell>
          <cell r="L6">
            <v>0.93140000000000001</v>
          </cell>
          <cell r="M6">
            <v>6.1230925925925848E-2</v>
          </cell>
          <cell r="N6">
            <v>4.3478260869565216E-2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40RC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0.83461805555555557</v>
          </cell>
          <cell r="L7">
            <v>0.85937806603773592</v>
          </cell>
          <cell r="M7">
            <v>6.6750997698833803E-2</v>
          </cell>
          <cell r="N7">
            <v>8.6956521739130432E-2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Nei</v>
          </cell>
          <cell r="I8" t="str">
            <v>Ja</v>
          </cell>
          <cell r="J8" t="str">
            <v>18:00</v>
          </cell>
          <cell r="K8">
            <v>0.83592592592592585</v>
          </cell>
          <cell r="L8">
            <v>0.81759999999999999</v>
          </cell>
          <cell r="M8">
            <v>7.0253037037036975E-2</v>
          </cell>
          <cell r="N8">
            <v>0.13043478260869565</v>
          </cell>
        </row>
        <row r="9">
          <cell r="B9" t="str">
            <v>Siv Christensen</v>
          </cell>
          <cell r="C9" t="str">
            <v>KNS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0.83737268518518515</v>
          </cell>
          <cell r="L9">
            <v>0.81989999999999996</v>
          </cell>
          <cell r="M9">
            <v>7.1636864583333307E-2</v>
          </cell>
          <cell r="N9">
            <v>0.17391304347826086</v>
          </cell>
        </row>
        <row r="10">
          <cell r="B10" t="str">
            <v>Rune Wahl Nilsson</v>
          </cell>
          <cell r="C10" t="str">
            <v>KNS</v>
          </cell>
          <cell r="D10" t="str">
            <v>NOR</v>
          </cell>
          <cell r="E10">
            <v>174</v>
          </cell>
          <cell r="F10" t="str">
            <v>11 MOD</v>
          </cell>
          <cell r="G10" t="str">
            <v>Linn II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0.84704861111111107</v>
          </cell>
          <cell r="L10">
            <v>0.79790000000000005</v>
          </cell>
          <cell r="M10">
            <v>7.1894114583333238E-2</v>
          </cell>
          <cell r="N10">
            <v>0.21739130434782608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0.85062499999999996</v>
          </cell>
          <cell r="L11">
            <v>0.79350212598425196</v>
          </cell>
          <cell r="M11">
            <v>7.4335719996719063E-2</v>
          </cell>
          <cell r="N11">
            <v>0.2608695652173913</v>
          </cell>
        </row>
        <row r="12">
          <cell r="B12" t="str">
            <v>Yngve Amundsen</v>
          </cell>
          <cell r="C12" t="str">
            <v>USF</v>
          </cell>
          <cell r="D12" t="str">
            <v>NOR</v>
          </cell>
          <cell r="E12">
            <v>88</v>
          </cell>
          <cell r="F12" t="str">
            <v>X-35 OD</v>
          </cell>
          <cell r="G12" t="str">
            <v>Akhillevs-X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0.84745370370370365</v>
          </cell>
          <cell r="L12">
            <v>0.878</v>
          </cell>
          <cell r="M12">
            <v>7.9467129629629513E-2</v>
          </cell>
          <cell r="N12">
            <v>0.30434782608695654</v>
          </cell>
        </row>
        <row r="13">
          <cell r="B13" t="str">
            <v>Hans Wang</v>
          </cell>
          <cell r="C13" t="str">
            <v>KNS</v>
          </cell>
          <cell r="D13" t="str">
            <v>NOR</v>
          </cell>
          <cell r="E13">
            <v>10775</v>
          </cell>
          <cell r="F13" t="str">
            <v>X-40</v>
          </cell>
          <cell r="G13" t="str">
            <v>Kjappfot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0.85003472222222232</v>
          </cell>
          <cell r="L13">
            <v>0.88690000000000002</v>
          </cell>
          <cell r="M13">
            <v>8.2561767361111121E-2</v>
          </cell>
          <cell r="N13">
            <v>0.34782608695652173</v>
          </cell>
        </row>
        <row r="14">
          <cell r="B14" t="str">
            <v>Sturla Falck</v>
          </cell>
          <cell r="C14" t="str">
            <v>FS</v>
          </cell>
          <cell r="D14" t="str">
            <v>NOR</v>
          </cell>
          <cell r="E14">
            <v>22</v>
          </cell>
          <cell r="F14" t="str">
            <v>Express</v>
          </cell>
          <cell r="G14" t="str">
            <v>ELO</v>
          </cell>
          <cell r="H14" t="str">
            <v>Ja</v>
          </cell>
          <cell r="I14" t="str">
            <v>Nei</v>
          </cell>
          <cell r="J14" t="str">
            <v>18:00</v>
          </cell>
          <cell r="K14" t="str">
            <v>DNF</v>
          </cell>
          <cell r="L14">
            <v>0.68479360222531283</v>
          </cell>
          <cell r="M14" t="e">
            <v>#VALUE!</v>
          </cell>
          <cell r="N14">
            <v>1</v>
          </cell>
        </row>
        <row r="15">
          <cell r="B15" t="str">
            <v>Stein Thorstensen</v>
          </cell>
          <cell r="C15" t="str">
            <v>FS</v>
          </cell>
          <cell r="D15" t="str">
            <v>NOR</v>
          </cell>
          <cell r="E15">
            <v>63</v>
          </cell>
          <cell r="F15" t="str">
            <v>H-båt</v>
          </cell>
          <cell r="G15" t="str">
            <v>Hermine</v>
          </cell>
          <cell r="H15" t="str">
            <v>Ja</v>
          </cell>
          <cell r="I15" t="str">
            <v>Nei</v>
          </cell>
          <cell r="J15" t="str">
            <v>18:00</v>
          </cell>
          <cell r="K15" t="str">
            <v>DNF</v>
          </cell>
          <cell r="L15">
            <v>0.64086444411807919</v>
          </cell>
          <cell r="M15" t="e">
            <v>#VALUE!</v>
          </cell>
          <cell r="N15">
            <v>1</v>
          </cell>
        </row>
        <row r="16">
          <cell r="B16" t="str">
            <v>Nils Parnemann</v>
          </cell>
          <cell r="C16" t="str">
            <v>USF</v>
          </cell>
          <cell r="D16" t="str">
            <v>NOR</v>
          </cell>
          <cell r="E16">
            <v>70</v>
          </cell>
          <cell r="F16" t="str">
            <v>H-båt</v>
          </cell>
          <cell r="G16" t="str">
            <v>Nipa</v>
          </cell>
          <cell r="H16" t="str">
            <v>Ja</v>
          </cell>
          <cell r="I16" t="str">
            <v>Nei</v>
          </cell>
          <cell r="J16" t="str">
            <v>18:00</v>
          </cell>
          <cell r="K16" t="str">
            <v>DNF</v>
          </cell>
          <cell r="L16">
            <v>0.64086444411807919</v>
          </cell>
          <cell r="M16" t="e">
            <v>#VALUE!</v>
          </cell>
          <cell r="N16">
            <v>1</v>
          </cell>
        </row>
        <row r="17">
          <cell r="B17" t="str">
            <v>Geir Atle Lerkerød</v>
          </cell>
          <cell r="C17" t="str">
            <v>FS</v>
          </cell>
          <cell r="D17" t="str">
            <v>NOR</v>
          </cell>
          <cell r="E17">
            <v>517</v>
          </cell>
          <cell r="F17" t="str">
            <v>J/80</v>
          </cell>
          <cell r="G17" t="str">
            <v>JAM</v>
          </cell>
          <cell r="H17" t="str">
            <v>Ja</v>
          </cell>
          <cell r="I17" t="str">
            <v>Ja</v>
          </cell>
          <cell r="J17" t="str">
            <v>18:00</v>
          </cell>
          <cell r="K17" t="str">
            <v>DNF</v>
          </cell>
          <cell r="L17">
            <v>0.81989999999999996</v>
          </cell>
          <cell r="M17" t="e">
            <v>#VALUE!</v>
          </cell>
          <cell r="N17">
            <v>1</v>
          </cell>
        </row>
        <row r="18">
          <cell r="B18" t="str">
            <v>Benedicte Angell</v>
          </cell>
          <cell r="C18" t="str">
            <v>USF</v>
          </cell>
          <cell r="D18" t="str">
            <v>NOR</v>
          </cell>
          <cell r="E18">
            <v>914</v>
          </cell>
          <cell r="F18" t="str">
            <v xml:space="preserve">Maxi fenix </v>
          </cell>
          <cell r="G18" t="str">
            <v>Salt</v>
          </cell>
          <cell r="H18" t="str">
            <v>Nei</v>
          </cell>
          <cell r="I18" t="str">
            <v>Nei</v>
          </cell>
          <cell r="J18" t="str">
            <v>18:00</v>
          </cell>
          <cell r="K18" t="str">
            <v>DNF</v>
          </cell>
          <cell r="L18">
            <v>0.67390000000000005</v>
          </cell>
          <cell r="M18" t="e">
            <v>#VALUE!</v>
          </cell>
          <cell r="N18">
            <v>1</v>
          </cell>
        </row>
        <row r="19">
          <cell r="B19" t="str">
            <v>Monica Hjelle</v>
          </cell>
          <cell r="C19" t="str">
            <v>USF</v>
          </cell>
          <cell r="D19" t="str">
            <v>NOR</v>
          </cell>
          <cell r="E19">
            <v>3567</v>
          </cell>
          <cell r="F19" t="str">
            <v>X-102</v>
          </cell>
          <cell r="G19" t="str">
            <v>BLÅTANN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0.77348787765759053</v>
          </cell>
          <cell r="M19" t="e">
            <v>#VALUE!</v>
          </cell>
          <cell r="N19">
            <v>1</v>
          </cell>
        </row>
        <row r="20">
          <cell r="B20" t="str">
            <v>Joachim Lyng-Olsen</v>
          </cell>
          <cell r="C20" t="str">
            <v>USF</v>
          </cell>
          <cell r="D20" t="str">
            <v>NOR</v>
          </cell>
          <cell r="E20">
            <v>7055</v>
          </cell>
          <cell r="F20" t="str">
            <v>Contrast 33</v>
          </cell>
          <cell r="G20" t="str">
            <v>Vildensky</v>
          </cell>
          <cell r="H20" t="str">
            <v>Nei</v>
          </cell>
          <cell r="I20" t="str">
            <v>Ja</v>
          </cell>
          <cell r="J20" t="str">
            <v>18:00</v>
          </cell>
          <cell r="K20" t="str">
            <v>DNF</v>
          </cell>
          <cell r="L20">
            <v>0.75349999999999995</v>
          </cell>
          <cell r="M20" t="e">
            <v>#VALUE!</v>
          </cell>
          <cell r="N20">
            <v>1</v>
          </cell>
        </row>
        <row r="21">
          <cell r="B21" t="str">
            <v>Egil Naustvik</v>
          </cell>
          <cell r="C21" t="str">
            <v>FS</v>
          </cell>
          <cell r="D21" t="str">
            <v>NOR</v>
          </cell>
          <cell r="E21">
            <v>9727</v>
          </cell>
          <cell r="F21" t="str">
            <v>Linjett 33</v>
          </cell>
          <cell r="G21" t="str">
            <v>Fragancia</v>
          </cell>
          <cell r="H21" t="str">
            <v>Ja</v>
          </cell>
          <cell r="I21" t="str">
            <v>Ja</v>
          </cell>
          <cell r="J21" t="str">
            <v>18:00</v>
          </cell>
          <cell r="K21" t="str">
            <v>DNF</v>
          </cell>
          <cell r="L21">
            <v>0.7772</v>
          </cell>
          <cell r="M21" t="e">
            <v>#VALUE!</v>
          </cell>
          <cell r="N21">
            <v>1</v>
          </cell>
        </row>
        <row r="22">
          <cell r="B22" t="str">
            <v>Caroline Grimsgaard</v>
          </cell>
          <cell r="C22" t="str">
            <v>FS</v>
          </cell>
          <cell r="D22" t="str">
            <v>NOR</v>
          </cell>
          <cell r="E22">
            <v>10324</v>
          </cell>
          <cell r="F22" t="str">
            <v>First 31.7 LR</v>
          </cell>
          <cell r="G22" t="str">
            <v>ZIGGY</v>
          </cell>
          <cell r="H22" t="str">
            <v>Ja</v>
          </cell>
          <cell r="I22" t="str">
            <v>Nei</v>
          </cell>
          <cell r="J22" t="str">
            <v>18:00</v>
          </cell>
          <cell r="K22" t="str">
            <v>DNF</v>
          </cell>
          <cell r="L22">
            <v>0.74268339813374817</v>
          </cell>
          <cell r="M22" t="e">
            <v>#VALUE!</v>
          </cell>
          <cell r="N22">
            <v>1</v>
          </cell>
        </row>
        <row r="23">
          <cell r="B23" t="str">
            <v>Jon Vendelboe</v>
          </cell>
          <cell r="C23" t="str">
            <v>USF</v>
          </cell>
          <cell r="D23" t="str">
            <v>NOR</v>
          </cell>
          <cell r="E23">
            <v>11620</v>
          </cell>
          <cell r="F23" t="str">
            <v>X-37</v>
          </cell>
          <cell r="G23" t="str">
            <v>MetaXa</v>
          </cell>
          <cell r="H23" t="str">
            <v>Nei</v>
          </cell>
          <cell r="I23" t="str">
            <v>Ja</v>
          </cell>
          <cell r="J23" t="str">
            <v>18:10</v>
          </cell>
          <cell r="K23" t="str">
            <v>DNF</v>
          </cell>
          <cell r="L23">
            <v>0.84089999999999998</v>
          </cell>
          <cell r="M23" t="e">
            <v>#VALUE!</v>
          </cell>
          <cell r="N23">
            <v>1</v>
          </cell>
        </row>
        <row r="24">
          <cell r="B24" t="str">
            <v>Pål Saltvedt</v>
          </cell>
          <cell r="C24" t="str">
            <v>FS</v>
          </cell>
          <cell r="D24" t="str">
            <v>NOR</v>
          </cell>
          <cell r="E24">
            <v>11733</v>
          </cell>
          <cell r="F24" t="str">
            <v>Elan 40</v>
          </cell>
          <cell r="G24" t="str">
            <v>Jonna</v>
          </cell>
          <cell r="H24" t="str">
            <v>Ja</v>
          </cell>
          <cell r="I24" t="str">
            <v>Ja</v>
          </cell>
          <cell r="J24" t="str">
            <v>18:10</v>
          </cell>
          <cell r="K24" t="str">
            <v>DNF</v>
          </cell>
          <cell r="L24">
            <v>0.86839999999999995</v>
          </cell>
          <cell r="M24" t="e">
            <v>#VALUE!</v>
          </cell>
          <cell r="N24">
            <v>1</v>
          </cell>
        </row>
        <row r="25">
          <cell r="B25" t="str">
            <v>Christian Stensholt</v>
          </cell>
          <cell r="C25" t="str">
            <v>FS</v>
          </cell>
          <cell r="D25" t="str">
            <v>NOR</v>
          </cell>
          <cell r="E25">
            <v>13724</v>
          </cell>
          <cell r="F25" t="str">
            <v>Pogo 8,50</v>
          </cell>
          <cell r="G25" t="str">
            <v>Vindtora</v>
          </cell>
          <cell r="H25" t="str">
            <v>Ja</v>
          </cell>
          <cell r="I25" t="str">
            <v>Ja</v>
          </cell>
          <cell r="J25" t="str">
            <v>18:00</v>
          </cell>
          <cell r="K25" t="str">
            <v>DNF</v>
          </cell>
          <cell r="L25">
            <v>0.79790000000000005</v>
          </cell>
          <cell r="M25" t="e">
            <v>#VALUE!</v>
          </cell>
          <cell r="N25">
            <v>1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 t="str">
            <v>DNF</v>
          </cell>
          <cell r="L26">
            <v>0.90639999999999998</v>
          </cell>
          <cell r="M26" t="e">
            <v>#VALUE!</v>
          </cell>
          <cell r="N26">
            <v>1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14069</v>
          </cell>
          <cell r="F27" t="str">
            <v>Sun Odyssey 30i</v>
          </cell>
          <cell r="G27" t="str">
            <v>Vesla</v>
          </cell>
          <cell r="H27" t="str">
            <v>Ja</v>
          </cell>
          <cell r="I27" t="str">
            <v>Nei</v>
          </cell>
          <cell r="J27" t="str">
            <v>18:00</v>
          </cell>
          <cell r="K27" t="str">
            <v>DNF</v>
          </cell>
          <cell r="L27">
            <v>0.65281074161680808</v>
          </cell>
          <cell r="M27" t="e">
            <v>#VALUE!</v>
          </cell>
          <cell r="N27">
            <v>1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 t="str">
            <v>DNF</v>
          </cell>
          <cell r="L28">
            <v>0.72689999999999999</v>
          </cell>
          <cell r="M28" t="e">
            <v>#VALUE!</v>
          </cell>
          <cell r="N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8188C-BFCF-4AB2-9262-D642B03F2F97}">
  <dimension ref="A1:AS942"/>
  <sheetViews>
    <sheetView zoomScaleNormal="100" workbookViewId="0">
      <pane ySplit="5" topLeftCell="A6" activePane="bottomLeft" state="frozenSplit"/>
      <selection pane="bottomLeft" activeCell="A4" sqref="A4:M28"/>
    </sheetView>
  </sheetViews>
  <sheetFormatPr baseColWidth="10" defaultColWidth="17.42578125" defaultRowHeight="15" customHeight="1" x14ac:dyDescent="0.2"/>
  <cols>
    <col min="1" max="1" width="5.5703125" style="10" customWidth="1"/>
    <col min="2" max="2" width="22.5703125" style="10" bestFit="1" customWidth="1"/>
    <col min="3" max="3" width="12.7109375" style="10" customWidth="1"/>
    <col min="4" max="4" width="6.140625" style="10" customWidth="1"/>
    <col min="5" max="5" width="15" style="10" customWidth="1"/>
    <col min="6" max="6" width="16.85546875" style="10" customWidth="1"/>
    <col min="7" max="7" width="14.5703125" style="10" customWidth="1"/>
    <col min="8" max="9" width="6" style="9" customWidth="1"/>
    <col min="10" max="10" width="8.5703125" style="10" customWidth="1"/>
    <col min="11" max="11" width="13.140625" style="10" customWidth="1"/>
    <col min="12" max="12" width="8.85546875" style="10" customWidth="1"/>
    <col min="13" max="13" width="10.5703125" customWidth="1"/>
    <col min="14" max="14" width="6.5703125" customWidth="1"/>
    <col min="15" max="16" width="9" customWidth="1"/>
    <col min="17" max="17" width="8.42578125" customWidth="1"/>
    <col min="18" max="18" width="8.5703125" customWidth="1"/>
    <col min="19" max="26" width="9" customWidth="1"/>
    <col min="27" max="42" width="8.5703125" customWidth="1"/>
    <col min="43" max="44" width="6.5703125" style="197" customWidth="1"/>
  </cols>
  <sheetData>
    <row r="1" spans="1:44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E1" t="s">
        <v>1</v>
      </c>
      <c r="AF1" t="s">
        <v>2</v>
      </c>
      <c r="AH1" s="12" t="s">
        <v>3</v>
      </c>
      <c r="AI1" s="13"/>
      <c r="AJ1" s="12" t="s">
        <v>4</v>
      </c>
      <c r="AK1" s="13"/>
      <c r="AL1" s="13"/>
      <c r="AQ1" s="4"/>
      <c r="AR1" s="7"/>
    </row>
    <row r="2" spans="1:44" ht="19.5" customHeight="1" thickBot="1" x14ac:dyDescent="0.25">
      <c r="A2" s="14" t="s">
        <v>5</v>
      </c>
      <c r="B2" s="15"/>
      <c r="D2" s="9"/>
      <c r="E2" s="5" t="s">
        <v>6</v>
      </c>
      <c r="F2" s="16"/>
      <c r="G2" s="16"/>
      <c r="H2" s="17"/>
      <c r="I2" s="13" t="s">
        <v>7</v>
      </c>
      <c r="J2" s="4" t="s">
        <v>8</v>
      </c>
      <c r="K2" s="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D2" t="s">
        <v>9</v>
      </c>
      <c r="AE2" s="19" t="s">
        <v>10</v>
      </c>
      <c r="AF2" s="19" t="s">
        <v>11</v>
      </c>
      <c r="AG2" s="20" t="s">
        <v>12</v>
      </c>
      <c r="AH2" s="21" t="s">
        <v>13</v>
      </c>
      <c r="AI2" s="22"/>
      <c r="AJ2" s="23" t="s">
        <v>14</v>
      </c>
      <c r="AK2" s="22"/>
      <c r="AL2" s="22"/>
      <c r="AQ2" s="17"/>
      <c r="AR2" s="13"/>
    </row>
    <row r="3" spans="1:44" ht="19.5" customHeight="1" thickBot="1" x14ac:dyDescent="0.25">
      <c r="A3" s="24"/>
      <c r="B3" s="24"/>
      <c r="D3" s="9"/>
      <c r="E3" s="25" t="s">
        <v>10</v>
      </c>
      <c r="F3" s="16"/>
      <c r="G3" s="16"/>
      <c r="H3" s="17" t="s">
        <v>15</v>
      </c>
      <c r="I3" s="26">
        <v>23</v>
      </c>
      <c r="J3" s="17">
        <v>8</v>
      </c>
      <c r="K3" s="27"/>
      <c r="L3" s="22"/>
      <c r="M3" s="27"/>
      <c r="N3" s="2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9"/>
      <c r="AB3" s="30" t="s">
        <v>16</v>
      </c>
      <c r="AC3" s="31" t="s">
        <v>17</v>
      </c>
      <c r="AD3" s="32"/>
      <c r="AE3" s="242" t="s">
        <v>18</v>
      </c>
      <c r="AF3" s="243"/>
      <c r="AG3" s="243"/>
      <c r="AH3" s="244"/>
      <c r="AI3" s="242" t="s">
        <v>19</v>
      </c>
      <c r="AJ3" s="243"/>
      <c r="AK3" s="243"/>
      <c r="AL3" s="244"/>
      <c r="AM3" s="242" t="s">
        <v>20</v>
      </c>
      <c r="AN3" s="243"/>
      <c r="AO3" s="243"/>
      <c r="AP3" s="244"/>
      <c r="AQ3" s="24" t="s">
        <v>21</v>
      </c>
      <c r="AR3" s="26"/>
    </row>
    <row r="4" spans="1:44" ht="26.25" customHeight="1" thickBot="1" x14ac:dyDescent="0.25">
      <c r="A4" s="33" t="s">
        <v>22</v>
      </c>
      <c r="B4" s="34" t="s">
        <v>23</v>
      </c>
      <c r="C4" s="35" t="s">
        <v>24</v>
      </c>
      <c r="D4" s="245" t="s">
        <v>25</v>
      </c>
      <c r="E4" s="243"/>
      <c r="F4" s="36" t="s">
        <v>26</v>
      </c>
      <c r="G4" s="37" t="s">
        <v>27</v>
      </c>
      <c r="H4" s="38" t="s">
        <v>28</v>
      </c>
      <c r="I4" s="39" t="s">
        <v>29</v>
      </c>
      <c r="J4" s="40" t="s">
        <v>30</v>
      </c>
      <c r="K4" s="41" t="s">
        <v>31</v>
      </c>
      <c r="L4" s="42" t="s">
        <v>32</v>
      </c>
      <c r="M4" s="43" t="s">
        <v>33</v>
      </c>
      <c r="N4" s="44" t="s">
        <v>34</v>
      </c>
      <c r="O4" s="45" t="s">
        <v>35</v>
      </c>
      <c r="P4" s="46" t="s">
        <v>36</v>
      </c>
      <c r="Q4" s="46" t="s">
        <v>37</v>
      </c>
      <c r="R4" s="46" t="s">
        <v>38</v>
      </c>
      <c r="S4" s="47" t="s">
        <v>39</v>
      </c>
      <c r="T4" s="47" t="s">
        <v>40</v>
      </c>
      <c r="U4" s="47" t="s">
        <v>41</v>
      </c>
      <c r="V4" s="47" t="s">
        <v>42</v>
      </c>
      <c r="W4" s="48" t="s">
        <v>43</v>
      </c>
      <c r="X4" s="48" t="s">
        <v>44</v>
      </c>
      <c r="Y4" s="48" t="s">
        <v>45</v>
      </c>
      <c r="Z4" s="48" t="s">
        <v>46</v>
      </c>
      <c r="AA4" s="49" t="s">
        <v>47</v>
      </c>
      <c r="AB4" s="49" t="s">
        <v>48</v>
      </c>
      <c r="AC4" s="49" t="s">
        <v>49</v>
      </c>
      <c r="AD4" s="50" t="s">
        <v>50</v>
      </c>
      <c r="AE4" s="51" t="s">
        <v>47</v>
      </c>
      <c r="AF4" s="52" t="s">
        <v>48</v>
      </c>
      <c r="AG4" s="52" t="s">
        <v>49</v>
      </c>
      <c r="AH4" s="53" t="s">
        <v>50</v>
      </c>
      <c r="AI4" s="51" t="s">
        <v>47</v>
      </c>
      <c r="AJ4" s="52" t="s">
        <v>48</v>
      </c>
      <c r="AK4" s="52" t="s">
        <v>49</v>
      </c>
      <c r="AL4" s="53" t="s">
        <v>50</v>
      </c>
      <c r="AM4" s="51" t="s">
        <v>47</v>
      </c>
      <c r="AN4" s="52" t="s">
        <v>48</v>
      </c>
      <c r="AO4" s="52" t="s">
        <v>49</v>
      </c>
      <c r="AP4" s="53" t="s">
        <v>50</v>
      </c>
      <c r="AQ4" s="38" t="s">
        <v>28</v>
      </c>
      <c r="AR4" s="38" t="s">
        <v>29</v>
      </c>
    </row>
    <row r="5" spans="1:44" s="75" customFormat="1" ht="12.75" customHeight="1" x14ac:dyDescent="0.2">
      <c r="A5" s="54">
        <v>0</v>
      </c>
      <c r="B5" s="55"/>
      <c r="C5" s="56"/>
      <c r="D5" s="57"/>
      <c r="E5" s="58"/>
      <c r="F5" s="59"/>
      <c r="G5" s="60"/>
      <c r="H5" s="61"/>
      <c r="I5" s="62"/>
      <c r="J5" s="63"/>
      <c r="K5" s="64"/>
      <c r="L5" s="65"/>
      <c r="M5" s="66"/>
      <c r="N5" s="67"/>
      <c r="O5" s="68"/>
      <c r="P5" s="69"/>
      <c r="Q5" s="69"/>
      <c r="R5" s="69"/>
      <c r="S5" s="70"/>
      <c r="T5" s="70"/>
      <c r="U5" s="70"/>
      <c r="V5" s="70"/>
      <c r="W5" s="71"/>
      <c r="X5" s="71"/>
      <c r="Y5" s="71"/>
      <c r="Z5" s="71"/>
      <c r="AA5" s="72"/>
      <c r="AB5" s="73"/>
      <c r="AC5" s="73"/>
      <c r="AD5" s="74"/>
      <c r="AE5" s="72"/>
      <c r="AF5" s="73"/>
      <c r="AG5" s="73"/>
      <c r="AH5" s="74"/>
      <c r="AI5" s="72"/>
      <c r="AJ5" s="73"/>
      <c r="AK5" s="73"/>
      <c r="AL5" s="74"/>
      <c r="AM5" s="72"/>
      <c r="AN5" s="73"/>
      <c r="AO5" s="73"/>
      <c r="AP5" s="74"/>
      <c r="AQ5" s="61" t="s">
        <v>51</v>
      </c>
      <c r="AR5" s="61" t="s">
        <v>52</v>
      </c>
    </row>
    <row r="6" spans="1:44" s="100" customFormat="1" ht="12.75" customHeight="1" x14ac:dyDescent="0.2">
      <c r="A6" s="76">
        <v>1</v>
      </c>
      <c r="B6" s="77" t="s">
        <v>53</v>
      </c>
      <c r="C6" s="78" t="s">
        <v>54</v>
      </c>
      <c r="D6" s="79" t="s">
        <v>55</v>
      </c>
      <c r="E6" s="80">
        <v>11172</v>
      </c>
      <c r="F6" s="81" t="s">
        <v>56</v>
      </c>
      <c r="G6" s="82" t="s">
        <v>57</v>
      </c>
      <c r="H6" s="76" t="s">
        <v>2</v>
      </c>
      <c r="I6" s="83" t="s">
        <v>1</v>
      </c>
      <c r="J6" s="84" t="str">
        <f t="shared" ref="J6:J21" si="0">IF(O6&lt;0.97,"18:00","18:10")</f>
        <v>18:10</v>
      </c>
      <c r="K6" s="85">
        <v>0.82268518518518519</v>
      </c>
      <c r="L6" s="86">
        <f>IF($E$3="lite",IF(AND(H6="nei",I6="ja"),AE6,IF(AND(H6="nei",I6="nei"),AF6,IF(AND(H6="ja",I6="ja"),AG6,AH6))), IF($E$3="middels",IF(AND(H6="nei",I6="ja"),AI6,IF(AND(H6="nei",I6="nei"),AJ6,IF(AND(H6="ja",I6="ja"),AK6,AL6))), IF($E$3="mye",IF(AND(H6="nei",I6="ja"),AM6,IF(AND(H6="nei",I6="nei"),AN6,IF(AND(H6="ja",I6="ja"),AO6,AP6))))))</f>
        <v>0.93140000000000001</v>
      </c>
      <c r="M6" s="87">
        <f t="shared" ref="M6:M28" si="1">(K6-J6)*L6</f>
        <v>6.1230925925925848E-2</v>
      </c>
      <c r="N6" s="88">
        <f t="shared" ref="N6:N28" si="2">IF(K6="Dnf",1,(IF(K6="Dns",1.5,(IF(K6="Dsq",1.5,(A6/I$3))))))</f>
        <v>4.3478260869565216E-2</v>
      </c>
      <c r="O6" s="89">
        <v>1.0938000000000001</v>
      </c>
      <c r="P6" s="90">
        <v>0.93140000000000001</v>
      </c>
      <c r="Q6" s="90">
        <v>1.2003999999999999</v>
      </c>
      <c r="R6" s="90">
        <v>1.3449</v>
      </c>
      <c r="S6" s="91">
        <v>1.0697000000000001</v>
      </c>
      <c r="T6" s="92">
        <v>0.93740000000000001</v>
      </c>
      <c r="U6" s="92">
        <v>1.1729000000000001</v>
      </c>
      <c r="V6" s="92">
        <v>1.2943</v>
      </c>
      <c r="W6" s="93">
        <v>1.0451999999999999</v>
      </c>
      <c r="X6" s="93">
        <v>0.87470000000000003</v>
      </c>
      <c r="Y6" s="93">
        <v>1.1538999999999999</v>
      </c>
      <c r="Z6" s="93">
        <v>1.3120000000000001</v>
      </c>
      <c r="AA6" s="94">
        <f t="shared" ref="AA6:AA28" si="3">O6</f>
        <v>1.0938000000000001</v>
      </c>
      <c r="AB6" s="95">
        <f t="shared" ref="AB6:AB28" si="4">W6</f>
        <v>1.0451999999999999</v>
      </c>
      <c r="AC6" s="95">
        <f t="shared" ref="AC6:AC28" si="5">S6</f>
        <v>1.0697000000000001</v>
      </c>
      <c r="AD6" s="96">
        <f t="shared" ref="AD6:AD28" si="6">AB6*(S6/O6)</f>
        <v>1.0221708173340647</v>
      </c>
      <c r="AE6" s="97">
        <f t="shared" ref="AE6:AE28" si="7">P6</f>
        <v>0.93140000000000001</v>
      </c>
      <c r="AF6" s="98">
        <f t="shared" ref="AF6:AF28" si="8">X6</f>
        <v>0.87470000000000003</v>
      </c>
      <c r="AG6" s="98">
        <f t="shared" ref="AG6:AG28" si="9">T6</f>
        <v>0.93740000000000001</v>
      </c>
      <c r="AH6" s="96">
        <f t="shared" ref="AH6:AH28" si="10">AF6*(T6/P6)</f>
        <v>0.88033474339703688</v>
      </c>
      <c r="AI6" s="97">
        <f t="shared" ref="AI6:AI28" si="11">Q6</f>
        <v>1.2003999999999999</v>
      </c>
      <c r="AJ6" s="98">
        <f t="shared" ref="AJ6:AJ28" si="12">Y6</f>
        <v>1.1538999999999999</v>
      </c>
      <c r="AK6" s="98">
        <f t="shared" ref="AK6:AK28" si="13">U6</f>
        <v>1.1729000000000001</v>
      </c>
      <c r="AL6" s="96">
        <f t="shared" ref="AL6:AL28" si="14">AJ6*(U6/Q6)</f>
        <v>1.12746526991003</v>
      </c>
      <c r="AM6" s="97">
        <f t="shared" ref="AM6:AM28" si="15">R6</f>
        <v>1.3449</v>
      </c>
      <c r="AN6" s="98">
        <f t="shared" ref="AN6:AN28" si="16">Z6</f>
        <v>1.3120000000000001</v>
      </c>
      <c r="AO6" s="98">
        <f t="shared" ref="AO6:AO28" si="17">V6</f>
        <v>1.2943</v>
      </c>
      <c r="AP6" s="96">
        <f t="shared" ref="AP6:AP28" si="18">AN6*(V6/R6)</f>
        <v>1.2626378169380625</v>
      </c>
      <c r="AQ6" s="99" t="s">
        <v>2</v>
      </c>
      <c r="AR6" s="99" t="s">
        <v>1</v>
      </c>
    </row>
    <row r="7" spans="1:44" s="100" customFormat="1" ht="12.75" customHeight="1" x14ac:dyDescent="0.2">
      <c r="A7" s="76">
        <v>2</v>
      </c>
      <c r="B7" s="101" t="s">
        <v>58</v>
      </c>
      <c r="C7" s="102" t="s">
        <v>54</v>
      </c>
      <c r="D7" s="103" t="s">
        <v>55</v>
      </c>
      <c r="E7" s="102">
        <v>14118</v>
      </c>
      <c r="F7" s="101" t="s">
        <v>59</v>
      </c>
      <c r="G7" s="104" t="s">
        <v>60</v>
      </c>
      <c r="H7" s="105" t="s">
        <v>1</v>
      </c>
      <c r="I7" s="106" t="s">
        <v>2</v>
      </c>
      <c r="J7" s="84" t="str">
        <f t="shared" si="0"/>
        <v>18:10</v>
      </c>
      <c r="K7" s="107">
        <v>0.83461805555555557</v>
      </c>
      <c r="L7" s="108">
        <f>IF($E$3="lite",IF(AND(H7="nei",I7="ja"),AE7,IF(AND(H7="nei",I7="nei"),AF7,IF(AND(H7="ja",I7="ja"),AG7,AH7))), IF($E$3="middels",IF(AND(H7="nei",I7="ja"),AI7,IF(AND(H7="nei",I7="nei"),AJ7,IF(AND(H7="ja",I7="ja"),AK7,AL7))), IF($E$3="mye",IF(AND(H7="nei",I7="ja"),AM7,IF(AND(H7="nei",I7="nei"),AN7,IF(AND(H7="ja",I7="ja"),AO7,AP7))))))</f>
        <v>0.85937806603773592</v>
      </c>
      <c r="M7" s="109">
        <f t="shared" si="1"/>
        <v>6.6750997698833803E-2</v>
      </c>
      <c r="N7" s="88">
        <f t="shared" si="2"/>
        <v>8.6956521739130432E-2</v>
      </c>
      <c r="O7" s="110">
        <v>1.0812999999999999</v>
      </c>
      <c r="P7" s="111">
        <v>0.93279999999999996</v>
      </c>
      <c r="Q7" s="111">
        <v>1.1823999999999999</v>
      </c>
      <c r="R7" s="111">
        <v>1.3090999999999999</v>
      </c>
      <c r="S7" s="112">
        <v>1.0658000000000001</v>
      </c>
      <c r="T7" s="112">
        <v>0.93669999999999998</v>
      </c>
      <c r="U7" s="112">
        <v>1.1637</v>
      </c>
      <c r="V7" s="112">
        <v>1.2786999999999999</v>
      </c>
      <c r="W7" s="113">
        <v>1.0212000000000001</v>
      </c>
      <c r="X7" s="113">
        <v>0.85580000000000001</v>
      </c>
      <c r="Y7" s="113">
        <v>1.1267</v>
      </c>
      <c r="Z7" s="113">
        <v>1.2775000000000001</v>
      </c>
      <c r="AA7" s="94">
        <f t="shared" si="3"/>
        <v>1.0812999999999999</v>
      </c>
      <c r="AB7" s="95">
        <f t="shared" si="4"/>
        <v>1.0212000000000001</v>
      </c>
      <c r="AC7" s="95">
        <f t="shared" si="5"/>
        <v>1.0658000000000001</v>
      </c>
      <c r="AD7" s="96">
        <f t="shared" si="6"/>
        <v>1.0065615092943681</v>
      </c>
      <c r="AE7" s="97">
        <f t="shared" si="7"/>
        <v>0.93279999999999996</v>
      </c>
      <c r="AF7" s="98">
        <f t="shared" si="8"/>
        <v>0.85580000000000001</v>
      </c>
      <c r="AG7" s="98">
        <f t="shared" si="9"/>
        <v>0.93669999999999998</v>
      </c>
      <c r="AH7" s="96">
        <f t="shared" si="10"/>
        <v>0.85937806603773592</v>
      </c>
      <c r="AI7" s="97">
        <f t="shared" si="11"/>
        <v>1.1823999999999999</v>
      </c>
      <c r="AJ7" s="98">
        <f t="shared" si="12"/>
        <v>1.1267</v>
      </c>
      <c r="AK7" s="98">
        <f t="shared" si="13"/>
        <v>1.1637</v>
      </c>
      <c r="AL7" s="96">
        <f t="shared" si="14"/>
        <v>1.1088809117050069</v>
      </c>
      <c r="AM7" s="97">
        <f t="shared" si="15"/>
        <v>1.3090999999999999</v>
      </c>
      <c r="AN7" s="98">
        <f t="shared" si="16"/>
        <v>1.2775000000000001</v>
      </c>
      <c r="AO7" s="98">
        <f t="shared" si="17"/>
        <v>1.2786999999999999</v>
      </c>
      <c r="AP7" s="96">
        <f t="shared" si="18"/>
        <v>1.24783381712627</v>
      </c>
      <c r="AQ7" s="105" t="s">
        <v>1</v>
      </c>
      <c r="AR7" s="105" t="s">
        <v>2</v>
      </c>
    </row>
    <row r="8" spans="1:44" s="75" customFormat="1" ht="12.75" customHeight="1" x14ac:dyDescent="0.2">
      <c r="A8" s="76">
        <v>3</v>
      </c>
      <c r="B8" s="114" t="s">
        <v>61</v>
      </c>
      <c r="C8" s="115" t="s">
        <v>54</v>
      </c>
      <c r="D8" s="116" t="s">
        <v>55</v>
      </c>
      <c r="E8" s="117">
        <v>14784</v>
      </c>
      <c r="F8" s="118" t="s">
        <v>62</v>
      </c>
      <c r="G8" s="119" t="s">
        <v>63</v>
      </c>
      <c r="H8" s="120" t="s">
        <v>2</v>
      </c>
      <c r="I8" s="121" t="s">
        <v>1</v>
      </c>
      <c r="J8" s="84" t="str">
        <f t="shared" si="0"/>
        <v>18:00</v>
      </c>
      <c r="K8" s="85">
        <v>0.83592592592592585</v>
      </c>
      <c r="L8" s="122">
        <f>IF($E$3="lite",IF(AND(H8="nei",I8="ja"),AE8,IF(AND(H8="nei",I8="nei"),AF8,IF(AND(H8="ja",I8="ja"),AG8,AH8))), IF($E$3="middels",IF(AND(H8="nei",I8="ja"),AI8,IF(AND(H8="nei",I8="nei"),AJ8,IF(AND(H8="ja",I8="ja"),AK8,AL8))), IF($E$3="mye",IF(AND(H8="nei",I8="ja"),AM8,IF(AND(H8="nei",I8="nei"),AN8,IF(AND(H8="ja",I8="ja"),AO8,AP8))))))</f>
        <v>0.81759999999999999</v>
      </c>
      <c r="M8" s="87">
        <f t="shared" si="1"/>
        <v>7.0253037037036975E-2</v>
      </c>
      <c r="N8" s="123">
        <f t="shared" si="2"/>
        <v>0.13043478260869565</v>
      </c>
      <c r="O8" s="124">
        <v>0.95569999999999999</v>
      </c>
      <c r="P8" s="125">
        <v>0.81759999999999999</v>
      </c>
      <c r="Q8" s="125">
        <v>1.0466</v>
      </c>
      <c r="R8" s="125">
        <v>1.1609</v>
      </c>
      <c r="S8" s="126">
        <v>0.94359999999999999</v>
      </c>
      <c r="T8" s="126">
        <v>0.82730000000000004</v>
      </c>
      <c r="U8" s="126">
        <v>1.0321</v>
      </c>
      <c r="V8" s="126">
        <v>1.1220000000000001</v>
      </c>
      <c r="W8" s="127">
        <v>0.89739999999999998</v>
      </c>
      <c r="X8" s="127">
        <v>0.74160000000000004</v>
      </c>
      <c r="Y8" s="127">
        <v>0.98980000000000001</v>
      </c>
      <c r="Z8" s="127">
        <v>1.1259999999999999</v>
      </c>
      <c r="AA8" s="94">
        <f t="shared" si="3"/>
        <v>0.95569999999999999</v>
      </c>
      <c r="AB8" s="95">
        <f t="shared" si="4"/>
        <v>0.89739999999999998</v>
      </c>
      <c r="AC8" s="95">
        <f t="shared" si="5"/>
        <v>0.94359999999999999</v>
      </c>
      <c r="AD8" s="96">
        <f t="shared" si="6"/>
        <v>0.88603812912001678</v>
      </c>
      <c r="AE8" s="97">
        <f t="shared" si="7"/>
        <v>0.81759999999999999</v>
      </c>
      <c r="AF8" s="98">
        <f t="shared" si="8"/>
        <v>0.74160000000000004</v>
      </c>
      <c r="AG8" s="98">
        <f t="shared" si="9"/>
        <v>0.82730000000000004</v>
      </c>
      <c r="AH8" s="96">
        <f t="shared" si="10"/>
        <v>0.75039833659491206</v>
      </c>
      <c r="AI8" s="97">
        <f t="shared" si="11"/>
        <v>1.0466</v>
      </c>
      <c r="AJ8" s="98">
        <f t="shared" si="12"/>
        <v>0.98980000000000001</v>
      </c>
      <c r="AK8" s="98">
        <f t="shared" si="13"/>
        <v>1.0321</v>
      </c>
      <c r="AL8" s="96">
        <f t="shared" si="14"/>
        <v>0.9760869291037646</v>
      </c>
      <c r="AM8" s="97">
        <f t="shared" si="15"/>
        <v>1.1609</v>
      </c>
      <c r="AN8" s="98">
        <f t="shared" si="16"/>
        <v>1.1259999999999999</v>
      </c>
      <c r="AO8" s="98">
        <f t="shared" si="17"/>
        <v>1.1220000000000001</v>
      </c>
      <c r="AP8" s="96">
        <f t="shared" si="18"/>
        <v>1.08826944611939</v>
      </c>
      <c r="AQ8" s="128" t="s">
        <v>1</v>
      </c>
      <c r="AR8" s="128" t="s">
        <v>2</v>
      </c>
    </row>
    <row r="9" spans="1:44" ht="12.75" customHeight="1" x14ac:dyDescent="0.2">
      <c r="A9" s="76">
        <v>4</v>
      </c>
      <c r="B9" s="129" t="s">
        <v>64</v>
      </c>
      <c r="C9" s="130" t="s">
        <v>65</v>
      </c>
      <c r="D9" s="131" t="s">
        <v>55</v>
      </c>
      <c r="E9" s="132">
        <v>329</v>
      </c>
      <c r="F9" s="129" t="s">
        <v>66</v>
      </c>
      <c r="G9" s="133" t="s">
        <v>67</v>
      </c>
      <c r="H9" s="134" t="s">
        <v>1</v>
      </c>
      <c r="I9" s="135" t="s">
        <v>1</v>
      </c>
      <c r="J9" s="84" t="str">
        <f t="shared" si="0"/>
        <v>18:00</v>
      </c>
      <c r="K9" s="136">
        <v>0.83737268518518515</v>
      </c>
      <c r="L9" s="122">
        <f>IF($E$3="lite",IF(AND(H9="nei",I9="ja"),AE9,IF(AND(H9="nei",I9="nei"),AF9,IF(AND(H9="ja",I9="ja"),AG9,AH9))), IF($E$3="middels",IF(AND(H9="nei",I9="ja"),AI9,IF(AND(H9="nei",I9="nei"),AJ9,IF(AND(H9="ja",I9="ja"),AK9,AL9))), IF($E$3="mye",IF(AND(H9="nei",I9="ja"),AM9,IF(AND(H9="nei",I9="nei"),AN9,IF(AND(H9="ja",I9="ja"),AO9,AP9))))))</f>
        <v>0.81989999999999996</v>
      </c>
      <c r="M9" s="87">
        <f t="shared" si="1"/>
        <v>7.1636864583333307E-2</v>
      </c>
      <c r="N9" s="123">
        <f t="shared" si="2"/>
        <v>0.17391304347826086</v>
      </c>
      <c r="O9" s="137">
        <v>0.9355</v>
      </c>
      <c r="P9" s="138">
        <v>0.80969999999999998</v>
      </c>
      <c r="Q9" s="138">
        <v>1.0182</v>
      </c>
      <c r="R9" s="138">
        <v>1.1520999999999999</v>
      </c>
      <c r="S9" s="91">
        <v>0.92290000000000005</v>
      </c>
      <c r="T9" s="91">
        <v>0.81989999999999996</v>
      </c>
      <c r="U9" s="91">
        <v>1.0018</v>
      </c>
      <c r="V9" s="91">
        <v>1.1125</v>
      </c>
      <c r="W9" s="127">
        <v>0.87360000000000004</v>
      </c>
      <c r="X9" s="127">
        <v>0.73270000000000002</v>
      </c>
      <c r="Y9" s="127">
        <v>0.96130000000000004</v>
      </c>
      <c r="Z9" s="127">
        <v>1.0912999999999999</v>
      </c>
      <c r="AA9" s="94">
        <f t="shared" si="3"/>
        <v>0.9355</v>
      </c>
      <c r="AB9" s="95">
        <f t="shared" si="4"/>
        <v>0.87360000000000004</v>
      </c>
      <c r="AC9" s="95">
        <f t="shared" si="5"/>
        <v>0.92290000000000005</v>
      </c>
      <c r="AD9" s="96">
        <f t="shared" si="6"/>
        <v>0.86183371459112779</v>
      </c>
      <c r="AE9" s="97">
        <f t="shared" si="7"/>
        <v>0.80969999999999998</v>
      </c>
      <c r="AF9" s="98">
        <f t="shared" si="8"/>
        <v>0.73270000000000002</v>
      </c>
      <c r="AG9" s="98">
        <f t="shared" si="9"/>
        <v>0.81989999999999996</v>
      </c>
      <c r="AH9" s="96">
        <f t="shared" si="10"/>
        <v>0.74193001111522783</v>
      </c>
      <c r="AI9" s="97">
        <f t="shared" si="11"/>
        <v>1.0182</v>
      </c>
      <c r="AJ9" s="98">
        <f t="shared" si="12"/>
        <v>0.96130000000000004</v>
      </c>
      <c r="AK9" s="98">
        <f t="shared" si="13"/>
        <v>1.0018</v>
      </c>
      <c r="AL9" s="96">
        <f t="shared" si="14"/>
        <v>0.94581648006285612</v>
      </c>
      <c r="AM9" s="97">
        <f t="shared" si="15"/>
        <v>1.1520999999999999</v>
      </c>
      <c r="AN9" s="98">
        <f t="shared" si="16"/>
        <v>1.0912999999999999</v>
      </c>
      <c r="AO9" s="98">
        <f t="shared" si="17"/>
        <v>1.1125</v>
      </c>
      <c r="AP9" s="96">
        <f t="shared" si="18"/>
        <v>1.0537898185921362</v>
      </c>
      <c r="AQ9" s="134" t="s">
        <v>1</v>
      </c>
      <c r="AR9" s="139" t="s">
        <v>1</v>
      </c>
    </row>
    <row r="10" spans="1:44" ht="12.75" customHeight="1" x14ac:dyDescent="0.2">
      <c r="A10" s="76">
        <v>5</v>
      </c>
      <c r="B10" s="129" t="s">
        <v>68</v>
      </c>
      <c r="C10" s="130" t="s">
        <v>65</v>
      </c>
      <c r="D10" s="131" t="s">
        <v>55</v>
      </c>
      <c r="E10" s="132">
        <v>174</v>
      </c>
      <c r="F10" s="129" t="s">
        <v>69</v>
      </c>
      <c r="G10" s="140" t="s">
        <v>70</v>
      </c>
      <c r="H10" s="134" t="s">
        <v>2</v>
      </c>
      <c r="I10" s="135" t="s">
        <v>2</v>
      </c>
      <c r="J10" s="84" t="str">
        <f t="shared" si="0"/>
        <v>18:10</v>
      </c>
      <c r="K10" s="85">
        <v>0.84704861111111107</v>
      </c>
      <c r="L10" s="122">
        <f>IF($E$3="lite",IF(AND(H10="nei",I10="ja"),AE10,IF(AND(H10="nei",I10="nei"),AF10,IF(AND(H10="ja",I10="ja"),AG10,AH10))), IF($E$3="middels",IF(AND(H10="nei",I10="ja"),AI10,IF(AND(H10="nei",I10="nei"),AJ10,IF(AND(H10="ja",I10="ja"),AK10,AL10))), IF($E$3="mye",IF(AND(H10="nei",I10="ja"),AM10,IF(AND(H10="nei",I10="nei"),AN10,IF(AND(H10="ja",I10="ja"),AO10,AP10))))))</f>
        <v>0.79790000000000005</v>
      </c>
      <c r="M10" s="87">
        <f t="shared" si="1"/>
        <v>7.1894114583333238E-2</v>
      </c>
      <c r="N10" s="123">
        <f t="shared" si="2"/>
        <v>0.21739130434782608</v>
      </c>
      <c r="O10" s="137">
        <v>1.0174000000000001</v>
      </c>
      <c r="P10" s="138">
        <v>0.88900000000000001</v>
      </c>
      <c r="Q10" s="138">
        <v>1.1095999999999999</v>
      </c>
      <c r="R10" s="138">
        <v>1.2532000000000001</v>
      </c>
      <c r="S10" s="91">
        <v>0.97360000000000002</v>
      </c>
      <c r="T10" s="91">
        <v>0.8841</v>
      </c>
      <c r="U10" s="91">
        <v>1.0620000000000001</v>
      </c>
      <c r="V10" s="91">
        <v>1.1698</v>
      </c>
      <c r="W10" s="127">
        <v>0.94569999999999999</v>
      </c>
      <c r="X10" s="127">
        <v>0.79790000000000005</v>
      </c>
      <c r="Y10" s="127">
        <v>1.0446</v>
      </c>
      <c r="Z10" s="127">
        <v>1.1926000000000001</v>
      </c>
      <c r="AA10" s="94">
        <f t="shared" si="3"/>
        <v>1.0174000000000001</v>
      </c>
      <c r="AB10" s="95">
        <f t="shared" si="4"/>
        <v>0.94569999999999999</v>
      </c>
      <c r="AC10" s="95">
        <f t="shared" si="5"/>
        <v>0.97360000000000002</v>
      </c>
      <c r="AD10" s="96">
        <f t="shared" si="6"/>
        <v>0.90498675054059363</v>
      </c>
      <c r="AE10" s="97">
        <f t="shared" si="7"/>
        <v>0.88900000000000001</v>
      </c>
      <c r="AF10" s="98">
        <f t="shared" si="8"/>
        <v>0.79790000000000005</v>
      </c>
      <c r="AG10" s="98">
        <f t="shared" si="9"/>
        <v>0.8841</v>
      </c>
      <c r="AH10" s="96">
        <f t="shared" si="10"/>
        <v>0.79350212598425196</v>
      </c>
      <c r="AI10" s="97">
        <f t="shared" si="11"/>
        <v>1.1095999999999999</v>
      </c>
      <c r="AJ10" s="98">
        <f t="shared" si="12"/>
        <v>1.0446</v>
      </c>
      <c r="AK10" s="98">
        <f t="shared" si="13"/>
        <v>1.0620000000000001</v>
      </c>
      <c r="AL10" s="96">
        <f t="shared" si="14"/>
        <v>0.99978839221341032</v>
      </c>
      <c r="AM10" s="97">
        <f t="shared" si="15"/>
        <v>1.2532000000000001</v>
      </c>
      <c r="AN10" s="98">
        <f t="shared" si="16"/>
        <v>1.1926000000000001</v>
      </c>
      <c r="AO10" s="98">
        <f t="shared" si="17"/>
        <v>1.1698</v>
      </c>
      <c r="AP10" s="96">
        <f t="shared" si="18"/>
        <v>1.1132329077561443</v>
      </c>
      <c r="AQ10" s="134" t="s">
        <v>2</v>
      </c>
      <c r="AR10" s="134" t="s">
        <v>1</v>
      </c>
    </row>
    <row r="11" spans="1:44" s="100" customFormat="1" ht="13.7" customHeight="1" x14ac:dyDescent="0.2">
      <c r="A11" s="76">
        <v>6</v>
      </c>
      <c r="B11" s="81" t="s">
        <v>71</v>
      </c>
      <c r="C11" s="141" t="s">
        <v>54</v>
      </c>
      <c r="D11" s="79" t="s">
        <v>55</v>
      </c>
      <c r="E11" s="80">
        <v>175</v>
      </c>
      <c r="F11" s="81" t="s">
        <v>69</v>
      </c>
      <c r="G11" s="142" t="s">
        <v>72</v>
      </c>
      <c r="H11" s="99" t="s">
        <v>1</v>
      </c>
      <c r="I11" s="143" t="s">
        <v>2</v>
      </c>
      <c r="J11" s="84" t="str">
        <f t="shared" si="0"/>
        <v>18:10</v>
      </c>
      <c r="K11" s="85">
        <v>0.85062499999999996</v>
      </c>
      <c r="L11" s="86">
        <f>IF($E$3="lite",IF(AND(H11="nei",I11="ja"),AE11,IF(AND(H11="nei",I11="nei"),AF11,IF(AND(H11="ja",I11="ja"),AG11,AH11))), IF($E$3="middels",IF(AND(H11="nei",I11="ja"),AI11,IF(AND(H11="nei",I11="nei"),AJ11,IF(AND(H11="ja",I11="ja"),AK11,AL11))), IF($E$3="mye",IF(AND(H11="nei",I11="ja"),AM11,IF(AND(H11="nei",I11="nei"),AN11,IF(AND(H11="ja",I11="ja"),AO11,AP11))))))</f>
        <v>0.79350212598425196</v>
      </c>
      <c r="M11" s="87">
        <f t="shared" si="1"/>
        <v>7.4335719996719063E-2</v>
      </c>
      <c r="N11" s="88">
        <f t="shared" si="2"/>
        <v>0.2608695652173913</v>
      </c>
      <c r="O11" s="137">
        <v>1.0174000000000001</v>
      </c>
      <c r="P11" s="138">
        <v>0.88900000000000001</v>
      </c>
      <c r="Q11" s="138">
        <v>1.1095999999999999</v>
      </c>
      <c r="R11" s="138">
        <v>1.2532000000000001</v>
      </c>
      <c r="S11" s="91">
        <v>0.97360000000000002</v>
      </c>
      <c r="T11" s="91">
        <v>0.8841</v>
      </c>
      <c r="U11" s="91">
        <v>1.0620000000000001</v>
      </c>
      <c r="V11" s="91">
        <v>1.1698</v>
      </c>
      <c r="W11" s="127">
        <v>0.94569999999999999</v>
      </c>
      <c r="X11" s="127">
        <v>0.79790000000000005</v>
      </c>
      <c r="Y11" s="127">
        <v>1.0446</v>
      </c>
      <c r="Z11" s="127">
        <v>1.1926000000000001</v>
      </c>
      <c r="AA11" s="94">
        <f t="shared" si="3"/>
        <v>1.0174000000000001</v>
      </c>
      <c r="AB11" s="95">
        <f t="shared" si="4"/>
        <v>0.94569999999999999</v>
      </c>
      <c r="AC11" s="95">
        <f t="shared" si="5"/>
        <v>0.97360000000000002</v>
      </c>
      <c r="AD11" s="96">
        <f t="shared" si="6"/>
        <v>0.90498675054059363</v>
      </c>
      <c r="AE11" s="97">
        <f t="shared" si="7"/>
        <v>0.88900000000000001</v>
      </c>
      <c r="AF11" s="98">
        <f t="shared" si="8"/>
        <v>0.79790000000000005</v>
      </c>
      <c r="AG11" s="98">
        <f t="shared" si="9"/>
        <v>0.8841</v>
      </c>
      <c r="AH11" s="96">
        <f t="shared" si="10"/>
        <v>0.79350212598425196</v>
      </c>
      <c r="AI11" s="97">
        <f t="shared" si="11"/>
        <v>1.1095999999999999</v>
      </c>
      <c r="AJ11" s="98">
        <f t="shared" si="12"/>
        <v>1.0446</v>
      </c>
      <c r="AK11" s="98">
        <f t="shared" si="13"/>
        <v>1.0620000000000001</v>
      </c>
      <c r="AL11" s="96">
        <f t="shared" si="14"/>
        <v>0.99978839221341032</v>
      </c>
      <c r="AM11" s="97">
        <f t="shared" si="15"/>
        <v>1.2532000000000001</v>
      </c>
      <c r="AN11" s="98">
        <f t="shared" si="16"/>
        <v>1.1926000000000001</v>
      </c>
      <c r="AO11" s="98">
        <f t="shared" si="17"/>
        <v>1.1698</v>
      </c>
      <c r="AP11" s="96">
        <f t="shared" si="18"/>
        <v>1.1132329077561443</v>
      </c>
      <c r="AQ11" s="99" t="s">
        <v>1</v>
      </c>
      <c r="AR11" s="99" t="s">
        <v>2</v>
      </c>
    </row>
    <row r="12" spans="1:44" s="100" customFormat="1" ht="13.7" customHeight="1" x14ac:dyDescent="0.2">
      <c r="A12" s="76">
        <v>7</v>
      </c>
      <c r="B12" s="81" t="s">
        <v>73</v>
      </c>
      <c r="C12" s="141" t="s">
        <v>54</v>
      </c>
      <c r="D12" s="79" t="s">
        <v>55</v>
      </c>
      <c r="E12" s="80">
        <v>88</v>
      </c>
      <c r="F12" s="81" t="s">
        <v>74</v>
      </c>
      <c r="G12" s="142" t="s">
        <v>75</v>
      </c>
      <c r="H12" s="99" t="s">
        <v>2</v>
      </c>
      <c r="I12" s="143" t="s">
        <v>1</v>
      </c>
      <c r="J12" s="84" t="str">
        <f t="shared" si="0"/>
        <v>18:10</v>
      </c>
      <c r="K12" s="85">
        <v>0.84745370370370365</v>
      </c>
      <c r="L12" s="86">
        <f>IF($E$3="lite",IF(AND(H12="nei",I12="ja"),AE12,IF(AND(H12="nei",I12="nei"),AF12,IF(AND(H12="ja",I12="ja"),AG12,AH12))), IF($E$3="middels",IF(AND(H12="nei",I12="ja"),AI12,IF(AND(H12="nei",I12="nei"),AJ12,IF(AND(H12="ja",I12="ja"),AK12,AL12))), IF($E$3="mye",IF(AND(H12="nei",I12="ja"),AM12,IF(AND(H12="nei",I12="nei"),AN12,IF(AND(H12="ja",I12="ja"),AO12,AP12))))))</f>
        <v>0.878</v>
      </c>
      <c r="M12" s="87">
        <f t="shared" si="1"/>
        <v>7.9467129629629513E-2</v>
      </c>
      <c r="N12" s="88">
        <f t="shared" si="2"/>
        <v>0.30434782608695654</v>
      </c>
      <c r="O12" s="137">
        <v>1.0153000000000001</v>
      </c>
      <c r="P12" s="138">
        <v>0.878</v>
      </c>
      <c r="Q12" s="138">
        <v>1.1093</v>
      </c>
      <c r="R12" s="138">
        <v>1.2283999999999999</v>
      </c>
      <c r="S12" s="91">
        <v>1.0004</v>
      </c>
      <c r="T12" s="91">
        <v>0.88549999999999995</v>
      </c>
      <c r="U12" s="91">
        <v>1.0915999999999999</v>
      </c>
      <c r="V12" s="91">
        <v>1.1937</v>
      </c>
      <c r="W12" s="144">
        <v>0.97119999999999995</v>
      </c>
      <c r="X12" s="144">
        <v>0.82189999999999996</v>
      </c>
      <c r="Y12" s="144">
        <v>1.0682</v>
      </c>
      <c r="Z12" s="144">
        <v>1.2003999999999999</v>
      </c>
      <c r="AA12" s="94">
        <f t="shared" si="3"/>
        <v>1.0153000000000001</v>
      </c>
      <c r="AB12" s="95">
        <f t="shared" si="4"/>
        <v>0.97119999999999995</v>
      </c>
      <c r="AC12" s="95">
        <f t="shared" si="5"/>
        <v>1.0004</v>
      </c>
      <c r="AD12" s="96">
        <f t="shared" si="6"/>
        <v>0.95694718802324419</v>
      </c>
      <c r="AE12" s="97">
        <f t="shared" si="7"/>
        <v>0.878</v>
      </c>
      <c r="AF12" s="98">
        <f t="shared" si="8"/>
        <v>0.82189999999999996</v>
      </c>
      <c r="AG12" s="98">
        <f t="shared" si="9"/>
        <v>0.88549999999999995</v>
      </c>
      <c r="AH12" s="96">
        <f t="shared" si="10"/>
        <v>0.82892078587699314</v>
      </c>
      <c r="AI12" s="97">
        <f t="shared" si="11"/>
        <v>1.1093</v>
      </c>
      <c r="AJ12" s="98">
        <f t="shared" si="12"/>
        <v>1.0682</v>
      </c>
      <c r="AK12" s="98">
        <f t="shared" si="13"/>
        <v>1.0915999999999999</v>
      </c>
      <c r="AL12" s="96">
        <f t="shared" si="14"/>
        <v>1.0511557919408636</v>
      </c>
      <c r="AM12" s="97">
        <f t="shared" si="15"/>
        <v>1.2283999999999999</v>
      </c>
      <c r="AN12" s="98">
        <f t="shared" si="16"/>
        <v>1.2003999999999999</v>
      </c>
      <c r="AO12" s="98">
        <f t="shared" si="17"/>
        <v>1.1937</v>
      </c>
      <c r="AP12" s="96">
        <f t="shared" si="18"/>
        <v>1.1664909475740801</v>
      </c>
      <c r="AQ12" s="99" t="s">
        <v>2</v>
      </c>
      <c r="AR12" s="99" t="s">
        <v>1</v>
      </c>
    </row>
    <row r="13" spans="1:44" s="100" customFormat="1" ht="12.75" customHeight="1" x14ac:dyDescent="0.25">
      <c r="A13" s="76">
        <v>8</v>
      </c>
      <c r="B13" s="145" t="s">
        <v>76</v>
      </c>
      <c r="C13" s="141" t="s">
        <v>65</v>
      </c>
      <c r="D13" s="79" t="s">
        <v>55</v>
      </c>
      <c r="E13" s="80">
        <v>10775</v>
      </c>
      <c r="F13" s="81" t="s">
        <v>77</v>
      </c>
      <c r="G13" s="142" t="s">
        <v>78</v>
      </c>
      <c r="H13" s="76" t="s">
        <v>2</v>
      </c>
      <c r="I13" s="83" t="s">
        <v>1</v>
      </c>
      <c r="J13" s="84" t="str">
        <f t="shared" si="0"/>
        <v>18:10</v>
      </c>
      <c r="K13" s="107">
        <v>0.85003472222222232</v>
      </c>
      <c r="L13" s="86">
        <f>IF($E$3="lite",IF(AND(H13="nei",I13="ja"),AE13,IF(AND(H13="nei",I13="nei"),AF13,IF(AND(H13="ja",I13="ja"),AG13,AH13))), IF($E$3="middels",IF(AND(H13="nei",I13="ja"),AI13,IF(AND(H13="nei",I13="nei"),AJ13,IF(AND(H13="ja",I13="ja"),AK13,AL13))), IF($E$3="mye",IF(AND(H13="nei",I13="ja"),AM13,IF(AND(H13="nei",I13="nei"),AN13,IF(AND(H13="ja",I13="ja"),AO13,AP13))))))</f>
        <v>0.88690000000000002</v>
      </c>
      <c r="M13" s="87">
        <f t="shared" si="1"/>
        <v>8.2561767361111121E-2</v>
      </c>
      <c r="N13" s="88">
        <f t="shared" si="2"/>
        <v>0.34782608695652173</v>
      </c>
      <c r="O13" s="137">
        <v>1.0421</v>
      </c>
      <c r="P13" s="138">
        <v>0.88690000000000002</v>
      </c>
      <c r="Q13" s="138">
        <v>1.1438999999999999</v>
      </c>
      <c r="R13" s="90">
        <v>1.2708999999999999</v>
      </c>
      <c r="S13" s="91">
        <v>1.0256000000000001</v>
      </c>
      <c r="T13" s="91">
        <v>0.89149999999999996</v>
      </c>
      <c r="U13" s="91">
        <v>1.1241000000000001</v>
      </c>
      <c r="V13" s="91">
        <v>1.2339</v>
      </c>
      <c r="W13" s="144">
        <v>0.99870000000000003</v>
      </c>
      <c r="X13" s="144">
        <v>0.83589999999999998</v>
      </c>
      <c r="Y13" s="144">
        <v>1.1023000000000001</v>
      </c>
      <c r="Z13" s="144">
        <v>1.2439</v>
      </c>
      <c r="AA13" s="94">
        <f t="shared" si="3"/>
        <v>1.0421</v>
      </c>
      <c r="AB13" s="95">
        <f t="shared" si="4"/>
        <v>0.99870000000000003</v>
      </c>
      <c r="AC13" s="95">
        <f t="shared" si="5"/>
        <v>1.0256000000000001</v>
      </c>
      <c r="AD13" s="96">
        <f t="shared" si="6"/>
        <v>0.98288717013722293</v>
      </c>
      <c r="AE13" s="97">
        <f t="shared" si="7"/>
        <v>0.88690000000000002</v>
      </c>
      <c r="AF13" s="98">
        <f t="shared" si="8"/>
        <v>0.83589999999999998</v>
      </c>
      <c r="AG13" s="98">
        <f t="shared" si="9"/>
        <v>0.89149999999999996</v>
      </c>
      <c r="AH13" s="96">
        <f t="shared" si="10"/>
        <v>0.84023548314353347</v>
      </c>
      <c r="AI13" s="97">
        <f t="shared" si="11"/>
        <v>1.1438999999999999</v>
      </c>
      <c r="AJ13" s="98">
        <f t="shared" si="12"/>
        <v>1.1023000000000001</v>
      </c>
      <c r="AK13" s="98">
        <f t="shared" si="13"/>
        <v>1.1241000000000001</v>
      </c>
      <c r="AL13" s="96">
        <f t="shared" si="14"/>
        <v>1.0832200629425652</v>
      </c>
      <c r="AM13" s="97">
        <f t="shared" si="15"/>
        <v>1.2708999999999999</v>
      </c>
      <c r="AN13" s="98">
        <f t="shared" si="16"/>
        <v>1.2439</v>
      </c>
      <c r="AO13" s="98">
        <f t="shared" si="17"/>
        <v>1.2339</v>
      </c>
      <c r="AP13" s="96">
        <f t="shared" si="18"/>
        <v>1.2076860571248722</v>
      </c>
      <c r="AQ13" s="76" t="s">
        <v>2</v>
      </c>
      <c r="AR13" s="76" t="s">
        <v>1</v>
      </c>
    </row>
    <row r="14" spans="1:44" s="100" customFormat="1" ht="13.7" customHeight="1" x14ac:dyDescent="0.2">
      <c r="A14" s="76">
        <v>9</v>
      </c>
      <c r="B14" s="114" t="s">
        <v>79</v>
      </c>
      <c r="C14" s="115" t="s">
        <v>80</v>
      </c>
      <c r="D14" s="116" t="s">
        <v>55</v>
      </c>
      <c r="E14" s="117">
        <v>22</v>
      </c>
      <c r="F14" s="114" t="s">
        <v>81</v>
      </c>
      <c r="G14" s="146" t="s">
        <v>82</v>
      </c>
      <c r="H14" s="120" t="s">
        <v>1</v>
      </c>
      <c r="I14" s="121" t="s">
        <v>2</v>
      </c>
      <c r="J14" s="84" t="str">
        <f t="shared" si="0"/>
        <v>18:00</v>
      </c>
      <c r="K14" s="85" t="s">
        <v>83</v>
      </c>
      <c r="L14" s="86">
        <f>IF($E$3="lite",IF(AND(H14="nei",I14="ja"),AE14,IF(AND(H14="nei",I14="nei"),AF14,IF(AND(H14="ja",I14="ja"),AG14,AH14))), IF($E$3="middels",IF(AND(H14="nei",I14="ja"),AI14,IF(AND(H14="nei",I14="nei"),AJ14,IF(AND(H14="ja",I14="ja"),AK14,AL14))), IF($E$3="mye",IF(AND(H14="nei",I14="ja"),AM14,IF(AND(H14="nei",I14="nei"),AN14,IF(AND(H14="ja",I14="ja"),AO14,AP14))))))</f>
        <v>0.68479360222531283</v>
      </c>
      <c r="M14" s="85" t="s">
        <v>83</v>
      </c>
      <c r="N14" s="88">
        <f t="shared" si="2"/>
        <v>1</v>
      </c>
      <c r="O14" s="147">
        <v>0.84809999999999997</v>
      </c>
      <c r="P14" s="148">
        <v>0.71899999999999997</v>
      </c>
      <c r="Q14" s="148">
        <v>0.9284</v>
      </c>
      <c r="R14" s="149">
        <v>1.0370999999999999</v>
      </c>
      <c r="S14" s="150">
        <v>0.84030000000000005</v>
      </c>
      <c r="T14" s="150">
        <v>0.72899999999999998</v>
      </c>
      <c r="U14" s="150">
        <v>0.92069999999999996</v>
      </c>
      <c r="V14" s="150">
        <v>1.0047999999999999</v>
      </c>
      <c r="W14" s="151">
        <v>0.81299999999999994</v>
      </c>
      <c r="X14" s="151">
        <v>0.6754</v>
      </c>
      <c r="Y14" s="151">
        <v>0.89239999999999997</v>
      </c>
      <c r="Z14" s="151">
        <v>1.0065</v>
      </c>
      <c r="AA14" s="94">
        <f t="shared" si="3"/>
        <v>0.84809999999999997</v>
      </c>
      <c r="AB14" s="95">
        <f t="shared" si="4"/>
        <v>0.81299999999999994</v>
      </c>
      <c r="AC14" s="95">
        <f t="shared" si="5"/>
        <v>0.84030000000000005</v>
      </c>
      <c r="AD14" s="96">
        <f t="shared" si="6"/>
        <v>0.80552281570569517</v>
      </c>
      <c r="AE14" s="97">
        <f t="shared" si="7"/>
        <v>0.71899999999999997</v>
      </c>
      <c r="AF14" s="98">
        <f t="shared" si="8"/>
        <v>0.6754</v>
      </c>
      <c r="AG14" s="98">
        <f t="shared" si="9"/>
        <v>0.72899999999999998</v>
      </c>
      <c r="AH14" s="96">
        <f t="shared" si="10"/>
        <v>0.68479360222531283</v>
      </c>
      <c r="AI14" s="97">
        <f t="shared" si="11"/>
        <v>0.9284</v>
      </c>
      <c r="AJ14" s="98">
        <f t="shared" si="12"/>
        <v>0.89239999999999997</v>
      </c>
      <c r="AK14" s="98">
        <f t="shared" si="13"/>
        <v>0.92069999999999996</v>
      </c>
      <c r="AL14" s="96">
        <f t="shared" si="14"/>
        <v>0.88499857819905203</v>
      </c>
      <c r="AM14" s="97">
        <f t="shared" si="15"/>
        <v>1.0370999999999999</v>
      </c>
      <c r="AN14" s="98">
        <f t="shared" si="16"/>
        <v>1.0065</v>
      </c>
      <c r="AO14" s="98">
        <f t="shared" si="17"/>
        <v>1.0047999999999999</v>
      </c>
      <c r="AP14" s="96">
        <f t="shared" si="18"/>
        <v>0.97515302285218397</v>
      </c>
      <c r="AQ14" s="120" t="s">
        <v>1</v>
      </c>
      <c r="AR14" s="120" t="s">
        <v>2</v>
      </c>
    </row>
    <row r="15" spans="1:44" s="100" customFormat="1" ht="13.7" customHeight="1" x14ac:dyDescent="0.2">
      <c r="A15" s="76">
        <v>10</v>
      </c>
      <c r="B15" s="81" t="s">
        <v>84</v>
      </c>
      <c r="C15" s="141" t="s">
        <v>80</v>
      </c>
      <c r="D15" s="79" t="s">
        <v>55</v>
      </c>
      <c r="E15" s="80">
        <v>63</v>
      </c>
      <c r="F15" s="81" t="s">
        <v>85</v>
      </c>
      <c r="G15" s="82" t="s">
        <v>86</v>
      </c>
      <c r="H15" s="99" t="s">
        <v>1</v>
      </c>
      <c r="I15" s="143" t="s">
        <v>2</v>
      </c>
      <c r="J15" s="84" t="str">
        <f t="shared" si="0"/>
        <v>18:00</v>
      </c>
      <c r="K15" s="136" t="s">
        <v>83</v>
      </c>
      <c r="L15" s="86">
        <f>IF($E$3="lite",IF(AND(H15="nei",I15="ja"),AE15,IF(AND(H15="nei",I15="nei"),AF15,IF(AND(H15="ja",I15="ja"),AG15,AH15))), IF($E$3="middels",IF(AND(H15="nei",I15="ja"),AI15,IF(AND(H15="nei",I15="nei"),AJ15,IF(AND(H15="ja",I15="ja"),AK15,AL15))), IF($E$3="mye",IF(AND(H15="nei",I15="ja"),AM15,IF(AND(H15="nei",I15="nei"),AN15,IF(AND(H15="ja",I15="ja"),AO15,AP15))))))</f>
        <v>0.64086444411807919</v>
      </c>
      <c r="M15" s="136" t="s">
        <v>83</v>
      </c>
      <c r="N15" s="123">
        <f t="shared" si="2"/>
        <v>1</v>
      </c>
      <c r="O15" s="147">
        <v>0.81989999999999996</v>
      </c>
      <c r="P15" s="148">
        <v>0.68089999999999995</v>
      </c>
      <c r="Q15" s="148">
        <v>0.90039999999999998</v>
      </c>
      <c r="R15" s="149">
        <v>1.0204</v>
      </c>
      <c r="S15" s="150">
        <v>0.8034</v>
      </c>
      <c r="T15" s="152">
        <v>0.68600000000000005</v>
      </c>
      <c r="U15" s="152">
        <v>0.88239999999999996</v>
      </c>
      <c r="V15" s="152">
        <v>0.97330000000000005</v>
      </c>
      <c r="W15" s="153">
        <v>0.78320000000000001</v>
      </c>
      <c r="X15" s="153">
        <v>0.6361</v>
      </c>
      <c r="Y15" s="153">
        <v>0.8619</v>
      </c>
      <c r="Z15" s="153">
        <v>0.98839999999999995</v>
      </c>
      <c r="AA15" s="94">
        <f t="shared" si="3"/>
        <v>0.81989999999999996</v>
      </c>
      <c r="AB15" s="95">
        <f t="shared" si="4"/>
        <v>0.78320000000000001</v>
      </c>
      <c r="AC15" s="95">
        <f t="shared" si="5"/>
        <v>0.8034</v>
      </c>
      <c r="AD15" s="96">
        <f t="shared" si="6"/>
        <v>0.76743856567874136</v>
      </c>
      <c r="AE15" s="97">
        <f t="shared" si="7"/>
        <v>0.68089999999999995</v>
      </c>
      <c r="AF15" s="98">
        <f t="shared" si="8"/>
        <v>0.6361</v>
      </c>
      <c r="AG15" s="98">
        <f t="shared" si="9"/>
        <v>0.68600000000000005</v>
      </c>
      <c r="AH15" s="96">
        <f t="shared" si="10"/>
        <v>0.64086444411807919</v>
      </c>
      <c r="AI15" s="97">
        <f t="shared" si="11"/>
        <v>0.90039999999999998</v>
      </c>
      <c r="AJ15" s="98">
        <f t="shared" si="12"/>
        <v>0.8619</v>
      </c>
      <c r="AK15" s="98">
        <f t="shared" si="13"/>
        <v>0.88239999999999996</v>
      </c>
      <c r="AL15" s="96">
        <f t="shared" si="14"/>
        <v>0.84466965792980886</v>
      </c>
      <c r="AM15" s="97">
        <f t="shared" si="15"/>
        <v>1.0204</v>
      </c>
      <c r="AN15" s="98">
        <f t="shared" si="16"/>
        <v>0.98839999999999995</v>
      </c>
      <c r="AO15" s="98">
        <f t="shared" si="17"/>
        <v>0.97330000000000005</v>
      </c>
      <c r="AP15" s="96">
        <f t="shared" si="18"/>
        <v>0.94277706781654258</v>
      </c>
      <c r="AQ15" s="99" t="s">
        <v>1</v>
      </c>
      <c r="AR15" s="76" t="s">
        <v>2</v>
      </c>
    </row>
    <row r="16" spans="1:44" s="100" customFormat="1" ht="12.75" customHeight="1" x14ac:dyDescent="0.2">
      <c r="A16" s="76">
        <v>11</v>
      </c>
      <c r="B16" s="81" t="s">
        <v>87</v>
      </c>
      <c r="C16" s="141" t="s">
        <v>54</v>
      </c>
      <c r="D16" s="79" t="s">
        <v>55</v>
      </c>
      <c r="E16" s="80">
        <v>70</v>
      </c>
      <c r="F16" s="81" t="s">
        <v>85</v>
      </c>
      <c r="G16" s="82" t="s">
        <v>88</v>
      </c>
      <c r="H16" s="99" t="s">
        <v>1</v>
      </c>
      <c r="I16" s="143" t="s">
        <v>2</v>
      </c>
      <c r="J16" s="84" t="str">
        <f t="shared" si="0"/>
        <v>18:00</v>
      </c>
      <c r="K16" s="136" t="s">
        <v>83</v>
      </c>
      <c r="L16" s="86">
        <f>IF($E$3="lite",IF(AND(H16="nei",I16="ja"),AE16,IF(AND(H16="nei",I16="nei"),AF16,IF(AND(H16="ja",I16="ja"),AG16,AH16))), IF($E$3="middels",IF(AND(H16="nei",I16="ja"),AI16,IF(AND(H16="nei",I16="nei"),AJ16,IF(AND(H16="ja",I16="ja"),AK16,AL16))), IF($E$3="mye",IF(AND(H16="nei",I16="ja"),AM16,IF(AND(H16="nei",I16="nei"),AN16,IF(AND(H16="ja",I16="ja"),AO16,AP16))))))</f>
        <v>0.64086444411807919</v>
      </c>
      <c r="M16" s="136" t="s">
        <v>83</v>
      </c>
      <c r="N16" s="123">
        <f t="shared" si="2"/>
        <v>1</v>
      </c>
      <c r="O16" s="147">
        <v>0.81989999999999996</v>
      </c>
      <c r="P16" s="148">
        <v>0.68089999999999995</v>
      </c>
      <c r="Q16" s="148">
        <v>0.90039999999999998</v>
      </c>
      <c r="R16" s="149">
        <v>1.0204</v>
      </c>
      <c r="S16" s="150">
        <v>0.8034</v>
      </c>
      <c r="T16" s="150">
        <v>0.68600000000000005</v>
      </c>
      <c r="U16" s="150">
        <v>0.88239999999999996</v>
      </c>
      <c r="V16" s="150">
        <v>0.97330000000000005</v>
      </c>
      <c r="W16" s="151">
        <v>0.78320000000000001</v>
      </c>
      <c r="X16" s="151">
        <v>0.6361</v>
      </c>
      <c r="Y16" s="151">
        <v>0.8619</v>
      </c>
      <c r="Z16" s="151">
        <v>0.98839999999999995</v>
      </c>
      <c r="AA16" s="94">
        <f t="shared" si="3"/>
        <v>0.81989999999999996</v>
      </c>
      <c r="AB16" s="95">
        <f t="shared" si="4"/>
        <v>0.78320000000000001</v>
      </c>
      <c r="AC16" s="95">
        <f t="shared" si="5"/>
        <v>0.8034</v>
      </c>
      <c r="AD16" s="96">
        <f t="shared" si="6"/>
        <v>0.76743856567874136</v>
      </c>
      <c r="AE16" s="97">
        <f t="shared" si="7"/>
        <v>0.68089999999999995</v>
      </c>
      <c r="AF16" s="98">
        <f t="shared" si="8"/>
        <v>0.6361</v>
      </c>
      <c r="AG16" s="98">
        <f t="shared" si="9"/>
        <v>0.68600000000000005</v>
      </c>
      <c r="AH16" s="96">
        <f t="shared" si="10"/>
        <v>0.64086444411807919</v>
      </c>
      <c r="AI16" s="97">
        <f t="shared" si="11"/>
        <v>0.90039999999999998</v>
      </c>
      <c r="AJ16" s="98">
        <f t="shared" si="12"/>
        <v>0.8619</v>
      </c>
      <c r="AK16" s="98">
        <f t="shared" si="13"/>
        <v>0.88239999999999996</v>
      </c>
      <c r="AL16" s="96">
        <f t="shared" si="14"/>
        <v>0.84466965792980886</v>
      </c>
      <c r="AM16" s="97">
        <f t="shared" si="15"/>
        <v>1.0204</v>
      </c>
      <c r="AN16" s="98">
        <f t="shared" si="16"/>
        <v>0.98839999999999995</v>
      </c>
      <c r="AO16" s="98">
        <f t="shared" si="17"/>
        <v>0.97330000000000005</v>
      </c>
      <c r="AP16" s="96">
        <f t="shared" si="18"/>
        <v>0.94277706781654258</v>
      </c>
      <c r="AQ16" s="99" t="s">
        <v>1</v>
      </c>
      <c r="AR16" s="76" t="s">
        <v>2</v>
      </c>
    </row>
    <row r="17" spans="1:45" s="100" customFormat="1" ht="12.75" customHeight="1" x14ac:dyDescent="0.2">
      <c r="A17" s="76">
        <v>12</v>
      </c>
      <c r="B17" s="81" t="s">
        <v>89</v>
      </c>
      <c r="C17" s="141" t="s">
        <v>80</v>
      </c>
      <c r="D17" s="79" t="s">
        <v>55</v>
      </c>
      <c r="E17" s="80">
        <v>517</v>
      </c>
      <c r="F17" s="81" t="s">
        <v>66</v>
      </c>
      <c r="G17" s="82" t="s">
        <v>90</v>
      </c>
      <c r="H17" s="99" t="s">
        <v>1</v>
      </c>
      <c r="I17" s="143" t="s">
        <v>1</v>
      </c>
      <c r="J17" s="84" t="str">
        <f t="shared" si="0"/>
        <v>18:00</v>
      </c>
      <c r="K17" s="136" t="s">
        <v>83</v>
      </c>
      <c r="L17" s="86">
        <f>IF($E$3="lite",IF(AND(H17="nei",I17="ja"),AE17,IF(AND(H17="nei",I17="nei"),AF17,IF(AND(H17="ja",I17="ja"),AG17,AH17))), IF($E$3="middels",IF(AND(H17="nei",I17="ja"),AI17,IF(AND(H17="nei",I17="nei"),AJ17,IF(AND(H17="ja",I17="ja"),AK17,AL17))), IF($E$3="mye",IF(AND(H17="nei",I17="ja"),AM17,IF(AND(H17="nei",I17="nei"),AN17,IF(AND(H17="ja",I17="ja"),AO17,AP17))))))</f>
        <v>0.81989999999999996</v>
      </c>
      <c r="M17" s="136" t="s">
        <v>83</v>
      </c>
      <c r="N17" s="123">
        <f t="shared" si="2"/>
        <v>1</v>
      </c>
      <c r="O17" s="137">
        <v>0.9355</v>
      </c>
      <c r="P17" s="138">
        <v>0.80969999999999998</v>
      </c>
      <c r="Q17" s="138">
        <v>1.0182</v>
      </c>
      <c r="R17" s="138">
        <v>1.1520999999999999</v>
      </c>
      <c r="S17" s="91">
        <v>0.92290000000000005</v>
      </c>
      <c r="T17" s="91">
        <v>0.81989999999999996</v>
      </c>
      <c r="U17" s="91">
        <v>1.0018</v>
      </c>
      <c r="V17" s="91">
        <v>1.1125</v>
      </c>
      <c r="W17" s="144">
        <v>0.87360000000000004</v>
      </c>
      <c r="X17" s="144">
        <v>0.73270000000000002</v>
      </c>
      <c r="Y17" s="144">
        <v>0.96130000000000004</v>
      </c>
      <c r="Z17" s="144">
        <v>1.0912999999999999</v>
      </c>
      <c r="AA17" s="94">
        <f t="shared" si="3"/>
        <v>0.9355</v>
      </c>
      <c r="AB17" s="95">
        <f t="shared" si="4"/>
        <v>0.87360000000000004</v>
      </c>
      <c r="AC17" s="95">
        <f t="shared" si="5"/>
        <v>0.92290000000000005</v>
      </c>
      <c r="AD17" s="96">
        <f t="shared" si="6"/>
        <v>0.86183371459112779</v>
      </c>
      <c r="AE17" s="97">
        <f t="shared" si="7"/>
        <v>0.80969999999999998</v>
      </c>
      <c r="AF17" s="98">
        <f t="shared" si="8"/>
        <v>0.73270000000000002</v>
      </c>
      <c r="AG17" s="98">
        <f t="shared" si="9"/>
        <v>0.81989999999999996</v>
      </c>
      <c r="AH17" s="96">
        <f t="shared" si="10"/>
        <v>0.74193001111522783</v>
      </c>
      <c r="AI17" s="97">
        <f t="shared" si="11"/>
        <v>1.0182</v>
      </c>
      <c r="AJ17" s="98">
        <f t="shared" si="12"/>
        <v>0.96130000000000004</v>
      </c>
      <c r="AK17" s="98">
        <f t="shared" si="13"/>
        <v>1.0018</v>
      </c>
      <c r="AL17" s="96">
        <f t="shared" si="14"/>
        <v>0.94581648006285612</v>
      </c>
      <c r="AM17" s="97">
        <f t="shared" si="15"/>
        <v>1.1520999999999999</v>
      </c>
      <c r="AN17" s="98">
        <f t="shared" si="16"/>
        <v>1.0912999999999999</v>
      </c>
      <c r="AO17" s="98">
        <f t="shared" si="17"/>
        <v>1.1125</v>
      </c>
      <c r="AP17" s="96">
        <f t="shared" si="18"/>
        <v>1.0537898185921362</v>
      </c>
      <c r="AQ17" s="99" t="s">
        <v>1</v>
      </c>
      <c r="AR17" s="76" t="s">
        <v>1</v>
      </c>
    </row>
    <row r="18" spans="1:45" s="100" customFormat="1" ht="12.6" customHeight="1" x14ac:dyDescent="0.2">
      <c r="A18" s="76">
        <v>13</v>
      </c>
      <c r="B18" s="154" t="s">
        <v>91</v>
      </c>
      <c r="C18" s="155" t="s">
        <v>54</v>
      </c>
      <c r="D18" s="156" t="s">
        <v>55</v>
      </c>
      <c r="E18" s="157">
        <v>914</v>
      </c>
      <c r="F18" s="154" t="s">
        <v>92</v>
      </c>
      <c r="G18" s="158" t="s">
        <v>93</v>
      </c>
      <c r="H18" s="159" t="s">
        <v>2</v>
      </c>
      <c r="I18" s="160" t="s">
        <v>2</v>
      </c>
      <c r="J18" s="161" t="str">
        <f t="shared" si="0"/>
        <v>18:00</v>
      </c>
      <c r="K18" s="162" t="s">
        <v>83</v>
      </c>
      <c r="L18" s="163">
        <f>IF($E$3="lite",IF(AND(H18="nei",I18="ja"),AE18,IF(AND(H18="nei",I18="nei"),AF18,IF(AND(H18="ja",I18="ja"),AG18,AH18))), IF($E$3="middels",IF(AND(H18="nei",I18="ja"),AI18,IF(AND(H18="nei",I18="nei"),AJ18,IF(AND(H18="ja",I18="ja"),AK18,AL18))), IF($E$3="mye",IF(AND(H18="nei",I18="ja"),AM18,IF(AND(H18="nei",I18="nei"),AN18,IF(AND(H18="ja",I18="ja"),AO18,AP18))))))</f>
        <v>0.67390000000000005</v>
      </c>
      <c r="M18" s="162" t="s">
        <v>83</v>
      </c>
      <c r="N18" s="164">
        <f t="shared" si="2"/>
        <v>1</v>
      </c>
      <c r="O18" s="165">
        <v>0.83299999999999996</v>
      </c>
      <c r="P18" s="166">
        <v>0.70069999999999999</v>
      </c>
      <c r="Q18" s="166">
        <v>0.91379999999999995</v>
      </c>
      <c r="R18" s="166">
        <v>1.0219</v>
      </c>
      <c r="S18" s="167">
        <v>0.82699999999999996</v>
      </c>
      <c r="T18" s="167">
        <v>0.70689999999999997</v>
      </c>
      <c r="U18" s="167">
        <v>0.90769999999999995</v>
      </c>
      <c r="V18" s="167">
        <v>0.99560000000000004</v>
      </c>
      <c r="W18" s="168">
        <v>0.81069999999999998</v>
      </c>
      <c r="X18" s="168">
        <v>0.67390000000000005</v>
      </c>
      <c r="Y18" s="168">
        <v>0.89039999999999997</v>
      </c>
      <c r="Z18" s="168">
        <v>1.0041</v>
      </c>
      <c r="AA18" s="169">
        <f t="shared" si="3"/>
        <v>0.83299999999999996</v>
      </c>
      <c r="AB18" s="170">
        <f t="shared" si="4"/>
        <v>0.81069999999999998</v>
      </c>
      <c r="AC18" s="170">
        <f t="shared" si="5"/>
        <v>0.82699999999999996</v>
      </c>
      <c r="AD18" s="171">
        <f t="shared" si="6"/>
        <v>0.80486062424969984</v>
      </c>
      <c r="AE18" s="172">
        <f t="shared" si="7"/>
        <v>0.70069999999999999</v>
      </c>
      <c r="AF18" s="173">
        <f t="shared" si="8"/>
        <v>0.67390000000000005</v>
      </c>
      <c r="AG18" s="173">
        <f t="shared" si="9"/>
        <v>0.70689999999999997</v>
      </c>
      <c r="AH18" s="171">
        <f t="shared" si="10"/>
        <v>0.67986286570572296</v>
      </c>
      <c r="AI18" s="172">
        <f t="shared" si="11"/>
        <v>0.91379999999999995</v>
      </c>
      <c r="AJ18" s="173">
        <f t="shared" si="12"/>
        <v>0.89039999999999997</v>
      </c>
      <c r="AK18" s="173">
        <f t="shared" si="13"/>
        <v>0.90769999999999995</v>
      </c>
      <c r="AL18" s="171">
        <f t="shared" si="14"/>
        <v>0.88445620485883125</v>
      </c>
      <c r="AM18" s="172">
        <f t="shared" si="15"/>
        <v>1.0219</v>
      </c>
      <c r="AN18" s="173">
        <f t="shared" si="16"/>
        <v>1.0041</v>
      </c>
      <c r="AO18" s="173">
        <f t="shared" si="17"/>
        <v>0.99560000000000004</v>
      </c>
      <c r="AP18" s="171">
        <f t="shared" si="18"/>
        <v>0.97825810744691266</v>
      </c>
      <c r="AQ18" s="159" t="s">
        <v>2</v>
      </c>
      <c r="AR18" s="159" t="s">
        <v>2</v>
      </c>
    </row>
    <row r="19" spans="1:45" s="100" customFormat="1" ht="12.75" customHeight="1" x14ac:dyDescent="0.2">
      <c r="A19" s="76">
        <v>14</v>
      </c>
      <c r="B19" s="77" t="s">
        <v>94</v>
      </c>
      <c r="C19" s="78" t="s">
        <v>54</v>
      </c>
      <c r="D19" s="174" t="s">
        <v>55</v>
      </c>
      <c r="E19" s="78">
        <v>3567</v>
      </c>
      <c r="F19" s="175" t="s">
        <v>95</v>
      </c>
      <c r="G19" s="82" t="s">
        <v>96</v>
      </c>
      <c r="H19" s="76" t="s">
        <v>1</v>
      </c>
      <c r="I19" s="83" t="s">
        <v>2</v>
      </c>
      <c r="J19" s="84" t="str">
        <f t="shared" si="0"/>
        <v>18:00</v>
      </c>
      <c r="K19" s="85" t="s">
        <v>83</v>
      </c>
      <c r="L19" s="86">
        <f>IF($E$3="lite",IF(AND(H19="nei",I19="ja"),AE19,IF(AND(H19="nei",I19="nei"),AF19,IF(AND(H19="ja",I19="ja"),AG19,AH19))), IF($E$3="middels",IF(AND(H19="nei",I19="ja"),AI19,IF(AND(H19="nei",I19="nei"),AJ19,IF(AND(H19="ja",I19="ja"),AK19,AL19))), IF($E$3="mye",IF(AND(H19="nei",I19="ja"),AM19,IF(AND(H19="nei",I19="nei"),AN19,IF(AND(H19="ja",I19="ja"),AO19,AP19))))))</f>
        <v>0.77348787765759053</v>
      </c>
      <c r="M19" s="85" t="s">
        <v>83</v>
      </c>
      <c r="N19" s="123">
        <f t="shared" si="2"/>
        <v>1</v>
      </c>
      <c r="O19" s="176">
        <v>0.93910000000000005</v>
      </c>
      <c r="P19" s="177">
        <v>0.80430000000000001</v>
      </c>
      <c r="Q19" s="177">
        <v>1.0297000000000001</v>
      </c>
      <c r="R19" s="177">
        <v>1.1416999999999999</v>
      </c>
      <c r="S19" s="178">
        <v>0.9214</v>
      </c>
      <c r="T19" s="178">
        <v>0.80700000000000005</v>
      </c>
      <c r="U19" s="178">
        <v>1.0095000000000001</v>
      </c>
      <c r="V19" s="178">
        <v>1.1004</v>
      </c>
      <c r="W19" s="179">
        <v>0.91210000000000002</v>
      </c>
      <c r="X19" s="179">
        <v>0.77090000000000003</v>
      </c>
      <c r="Y19" s="179">
        <v>1.0026999999999999</v>
      </c>
      <c r="Z19" s="179">
        <v>1.1223000000000001</v>
      </c>
      <c r="AA19" s="94">
        <f t="shared" si="3"/>
        <v>0.93910000000000005</v>
      </c>
      <c r="AB19" s="95">
        <f t="shared" si="4"/>
        <v>0.91210000000000002</v>
      </c>
      <c r="AC19" s="95">
        <f t="shared" si="5"/>
        <v>0.9214</v>
      </c>
      <c r="AD19" s="96">
        <f t="shared" si="6"/>
        <v>0.89490889149185393</v>
      </c>
      <c r="AE19" s="97">
        <f t="shared" si="7"/>
        <v>0.80430000000000001</v>
      </c>
      <c r="AF19" s="98">
        <f t="shared" si="8"/>
        <v>0.77090000000000003</v>
      </c>
      <c r="AG19" s="98">
        <f t="shared" si="9"/>
        <v>0.80700000000000005</v>
      </c>
      <c r="AH19" s="96">
        <f t="shared" si="10"/>
        <v>0.77348787765759053</v>
      </c>
      <c r="AI19" s="97">
        <f t="shared" si="11"/>
        <v>1.0297000000000001</v>
      </c>
      <c r="AJ19" s="98">
        <f t="shared" si="12"/>
        <v>1.0026999999999999</v>
      </c>
      <c r="AK19" s="98">
        <f t="shared" si="13"/>
        <v>1.0095000000000001</v>
      </c>
      <c r="AL19" s="96">
        <f t="shared" si="14"/>
        <v>0.98302966883558318</v>
      </c>
      <c r="AM19" s="97">
        <f t="shared" si="15"/>
        <v>1.1416999999999999</v>
      </c>
      <c r="AN19" s="98">
        <f t="shared" si="16"/>
        <v>1.1223000000000001</v>
      </c>
      <c r="AO19" s="98">
        <f t="shared" si="17"/>
        <v>1.1004</v>
      </c>
      <c r="AP19" s="96">
        <f t="shared" si="18"/>
        <v>1.0817017780502762</v>
      </c>
      <c r="AQ19" s="76" t="s">
        <v>1</v>
      </c>
      <c r="AR19" s="76" t="s">
        <v>2</v>
      </c>
    </row>
    <row r="20" spans="1:45" s="100" customFormat="1" ht="12.75" customHeight="1" x14ac:dyDescent="0.2">
      <c r="A20" s="76">
        <v>15</v>
      </c>
      <c r="B20" s="154" t="s">
        <v>97</v>
      </c>
      <c r="C20" s="155" t="s">
        <v>54</v>
      </c>
      <c r="D20" s="156" t="s">
        <v>55</v>
      </c>
      <c r="E20" s="157">
        <v>7055</v>
      </c>
      <c r="F20" s="154" t="s">
        <v>98</v>
      </c>
      <c r="G20" s="158" t="s">
        <v>99</v>
      </c>
      <c r="H20" s="159" t="s">
        <v>2</v>
      </c>
      <c r="I20" s="160" t="s">
        <v>1</v>
      </c>
      <c r="J20" s="161" t="str">
        <f t="shared" si="0"/>
        <v>18:00</v>
      </c>
      <c r="K20" s="162" t="s">
        <v>83</v>
      </c>
      <c r="L20" s="163">
        <f>IF($E$3="lite",IF(AND(H20="nei",I20="ja"),AE20,IF(AND(H20="nei",I20="nei"),AF20,IF(AND(H20="ja",I20="ja"),AG20,AH20))), IF($E$3="middels",IF(AND(H20="nei",I20="ja"),AI20,IF(AND(H20="nei",I20="nei"),AJ20,IF(AND(H20="ja",I20="ja"),AK20,AL20))), IF($E$3="mye",IF(AND(H20="nei",I20="ja"),AM20,IF(AND(H20="nei",I20="nei"),AN20,IF(AND(H20="ja",I20="ja"),AO20,AP20))))))</f>
        <v>0.75349999999999995</v>
      </c>
      <c r="M20" s="162" t="s">
        <v>83</v>
      </c>
      <c r="N20" s="164">
        <f t="shared" si="2"/>
        <v>1</v>
      </c>
      <c r="O20" s="165">
        <v>0.89700000000000002</v>
      </c>
      <c r="P20" s="166">
        <v>0.75349999999999995</v>
      </c>
      <c r="Q20" s="166">
        <v>0.98350000000000004</v>
      </c>
      <c r="R20" s="166">
        <v>1.1035999999999999</v>
      </c>
      <c r="S20" s="167">
        <v>0.89290000000000003</v>
      </c>
      <c r="T20" s="167">
        <v>0.76219999999999999</v>
      </c>
      <c r="U20" s="167">
        <v>0.97829999999999995</v>
      </c>
      <c r="V20" s="167">
        <v>1.0806</v>
      </c>
      <c r="W20" s="168">
        <v>0.86070000000000002</v>
      </c>
      <c r="X20" s="168">
        <v>0.7107</v>
      </c>
      <c r="Y20" s="168">
        <v>0.94620000000000004</v>
      </c>
      <c r="Z20" s="168">
        <v>1.0760000000000001</v>
      </c>
      <c r="AA20" s="169">
        <f t="shared" si="3"/>
        <v>0.89700000000000002</v>
      </c>
      <c r="AB20" s="170">
        <f t="shared" si="4"/>
        <v>0.86070000000000002</v>
      </c>
      <c r="AC20" s="170">
        <f t="shared" si="5"/>
        <v>0.89290000000000003</v>
      </c>
      <c r="AD20" s="171">
        <f t="shared" si="6"/>
        <v>0.85676591973244154</v>
      </c>
      <c r="AE20" s="172">
        <f t="shared" si="7"/>
        <v>0.75349999999999995</v>
      </c>
      <c r="AF20" s="173">
        <f t="shared" si="8"/>
        <v>0.7107</v>
      </c>
      <c r="AG20" s="173">
        <f t="shared" si="9"/>
        <v>0.76219999999999999</v>
      </c>
      <c r="AH20" s="171">
        <f t="shared" si="10"/>
        <v>0.71890582614465826</v>
      </c>
      <c r="AI20" s="172">
        <f t="shared" si="11"/>
        <v>0.98350000000000004</v>
      </c>
      <c r="AJ20" s="173">
        <f t="shared" si="12"/>
        <v>0.94620000000000004</v>
      </c>
      <c r="AK20" s="173">
        <f t="shared" si="13"/>
        <v>0.97829999999999995</v>
      </c>
      <c r="AL20" s="171">
        <f t="shared" si="14"/>
        <v>0.94119721403152012</v>
      </c>
      <c r="AM20" s="172">
        <f t="shared" si="15"/>
        <v>1.1035999999999999</v>
      </c>
      <c r="AN20" s="173">
        <f t="shared" si="16"/>
        <v>1.0760000000000001</v>
      </c>
      <c r="AO20" s="173">
        <f t="shared" si="17"/>
        <v>1.0806</v>
      </c>
      <c r="AP20" s="171">
        <f t="shared" si="18"/>
        <v>1.0535752084088439</v>
      </c>
      <c r="AQ20" s="159" t="s">
        <v>2</v>
      </c>
      <c r="AR20" s="159" t="s">
        <v>1</v>
      </c>
    </row>
    <row r="21" spans="1:45" s="100" customFormat="1" ht="13.7" customHeight="1" x14ac:dyDescent="0.2">
      <c r="A21" s="76">
        <v>16</v>
      </c>
      <c r="B21" s="118" t="s">
        <v>100</v>
      </c>
      <c r="C21" s="180" t="s">
        <v>80</v>
      </c>
      <c r="D21" s="181" t="s">
        <v>55</v>
      </c>
      <c r="E21" s="180">
        <v>9727</v>
      </c>
      <c r="F21" s="182" t="s">
        <v>101</v>
      </c>
      <c r="G21" s="183" t="s">
        <v>102</v>
      </c>
      <c r="H21" s="128" t="s">
        <v>1</v>
      </c>
      <c r="I21" s="184" t="s">
        <v>1</v>
      </c>
      <c r="J21" s="84" t="str">
        <f t="shared" si="0"/>
        <v>18:00</v>
      </c>
      <c r="K21" s="85" t="s">
        <v>83</v>
      </c>
      <c r="L21" s="86">
        <f>IF($E$3="lite",IF(AND(H21="nei",I21="ja"),AE21,IF(AND(H21="nei",I21="nei"),AF21,IF(AND(H21="ja",I21="ja"),AG21,AH21))), IF($E$3="middels",IF(AND(H21="nei",I21="ja"),AI21,IF(AND(H21="nei",I21="nei"),AJ21,IF(AND(H21="ja",I21="ja"),AK21,AL21))), IF($E$3="mye",IF(AND(H21="nei",I21="ja"),AM21,IF(AND(H21="nei",I21="nei"),AN21,IF(AND(H21="ja",I21="ja"),AO21,AP21))))))</f>
        <v>0.7772</v>
      </c>
      <c r="M21" s="85" t="s">
        <v>83</v>
      </c>
      <c r="N21" s="88">
        <f t="shared" si="2"/>
        <v>1</v>
      </c>
      <c r="O21" s="185">
        <v>0.90459999999999996</v>
      </c>
      <c r="P21" s="177">
        <v>0.7762</v>
      </c>
      <c r="Q21" s="177">
        <v>0.9929</v>
      </c>
      <c r="R21" s="177">
        <v>1.0921000000000001</v>
      </c>
      <c r="S21" s="178">
        <v>0.89700000000000002</v>
      </c>
      <c r="T21" s="178">
        <v>0.7772</v>
      </c>
      <c r="U21" s="178">
        <v>0.98440000000000005</v>
      </c>
      <c r="V21" s="178">
        <v>1.0737000000000001</v>
      </c>
      <c r="W21" s="179">
        <v>0.87329999999999997</v>
      </c>
      <c r="X21" s="179">
        <v>0.73609999999999998</v>
      </c>
      <c r="Y21" s="179">
        <v>0.96209999999999996</v>
      </c>
      <c r="Z21" s="179">
        <v>1.0716000000000001</v>
      </c>
      <c r="AA21" s="94">
        <f t="shared" si="3"/>
        <v>0.90459999999999996</v>
      </c>
      <c r="AB21" s="95">
        <f t="shared" si="4"/>
        <v>0.87329999999999997</v>
      </c>
      <c r="AC21" s="95">
        <f t="shared" si="5"/>
        <v>0.89700000000000002</v>
      </c>
      <c r="AD21" s="96">
        <f t="shared" si="6"/>
        <v>0.86596296705726294</v>
      </c>
      <c r="AE21" s="97">
        <f t="shared" si="7"/>
        <v>0.7762</v>
      </c>
      <c r="AF21" s="98">
        <f t="shared" si="8"/>
        <v>0.73609999999999998</v>
      </c>
      <c r="AG21" s="98">
        <f t="shared" si="9"/>
        <v>0.7772</v>
      </c>
      <c r="AH21" s="96">
        <f t="shared" si="10"/>
        <v>0.73704833805720171</v>
      </c>
      <c r="AI21" s="97">
        <f t="shared" si="11"/>
        <v>0.9929</v>
      </c>
      <c r="AJ21" s="98">
        <f t="shared" si="12"/>
        <v>0.96209999999999996</v>
      </c>
      <c r="AK21" s="98">
        <f t="shared" si="13"/>
        <v>0.98440000000000005</v>
      </c>
      <c r="AL21" s="96">
        <f t="shared" si="14"/>
        <v>0.95386367207170908</v>
      </c>
      <c r="AM21" s="97">
        <f t="shared" si="15"/>
        <v>1.0921000000000001</v>
      </c>
      <c r="AN21" s="98">
        <f t="shared" si="16"/>
        <v>1.0716000000000001</v>
      </c>
      <c r="AO21" s="98">
        <f t="shared" si="17"/>
        <v>1.0737000000000001</v>
      </c>
      <c r="AP21" s="96">
        <f t="shared" si="18"/>
        <v>1.0535453896163356</v>
      </c>
      <c r="AQ21" s="128" t="s">
        <v>1</v>
      </c>
      <c r="AR21" s="128" t="s">
        <v>1</v>
      </c>
    </row>
    <row r="22" spans="1:45" s="100" customFormat="1" ht="12.75" customHeight="1" x14ac:dyDescent="0.2">
      <c r="A22" s="76">
        <v>17</v>
      </c>
      <c r="B22" s="186" t="s">
        <v>103</v>
      </c>
      <c r="C22" s="78" t="s">
        <v>80</v>
      </c>
      <c r="D22" s="174" t="s">
        <v>55</v>
      </c>
      <c r="E22" s="78">
        <v>10324</v>
      </c>
      <c r="F22" s="175" t="s">
        <v>104</v>
      </c>
      <c r="G22" s="82" t="s">
        <v>105</v>
      </c>
      <c r="H22" s="76" t="s">
        <v>1</v>
      </c>
      <c r="I22" s="83" t="s">
        <v>2</v>
      </c>
      <c r="J22" s="84" t="str">
        <f>IF(O22&lt;0.98,"18:00","18:10")</f>
        <v>18:00</v>
      </c>
      <c r="K22" s="85" t="s">
        <v>83</v>
      </c>
      <c r="L22" s="86">
        <f>IF($E$3="lite",IF(AND(H22="nei",I22="ja"),AE22,IF(AND(H22="nei",I22="nei"),AF22,IF(AND(H22="ja",I22="ja"),AG22,AH22))), IF($E$3="middels",IF(AND(H22="nei",I22="ja"),AI22,IF(AND(H22="nei",I22="nei"),AJ22,IF(AND(H22="ja",I22="ja"),AK22,AL22))), IF($E$3="mye",IF(AND(H22="nei",I22="ja"),AM22,IF(AND(H22="nei",I22="nei"),AN22,IF(AND(H22="ja",I22="ja"),AO22,AP22))))))</f>
        <v>0.74268339813374817</v>
      </c>
      <c r="M22" s="85" t="s">
        <v>83</v>
      </c>
      <c r="N22" s="88">
        <f t="shared" si="2"/>
        <v>1</v>
      </c>
      <c r="O22" s="137">
        <v>0.92689999999999995</v>
      </c>
      <c r="P22" s="138">
        <v>0.77159999999999995</v>
      </c>
      <c r="Q22" s="138">
        <v>1.0174000000000001</v>
      </c>
      <c r="R22" s="138">
        <v>1.1460999999999999</v>
      </c>
      <c r="S22" s="91">
        <v>0.91759999999999997</v>
      </c>
      <c r="T22" s="91">
        <v>0.78190000000000004</v>
      </c>
      <c r="U22" s="91">
        <v>1.0081</v>
      </c>
      <c r="V22" s="91">
        <v>1.1102000000000001</v>
      </c>
      <c r="W22" s="144">
        <v>0.89349999999999996</v>
      </c>
      <c r="X22" s="144">
        <v>0.7329</v>
      </c>
      <c r="Y22" s="144">
        <v>0.98460000000000003</v>
      </c>
      <c r="Z22" s="144">
        <v>1.1214</v>
      </c>
      <c r="AA22" s="169">
        <f t="shared" si="3"/>
        <v>0.92689999999999995</v>
      </c>
      <c r="AB22" s="170">
        <f t="shared" si="4"/>
        <v>0.89349999999999996</v>
      </c>
      <c r="AC22" s="170">
        <f t="shared" si="5"/>
        <v>0.91759999999999997</v>
      </c>
      <c r="AD22" s="171">
        <f t="shared" si="6"/>
        <v>0.88453511705685617</v>
      </c>
      <c r="AE22" s="172">
        <f t="shared" si="7"/>
        <v>0.77159999999999995</v>
      </c>
      <c r="AF22" s="173">
        <f t="shared" si="8"/>
        <v>0.7329</v>
      </c>
      <c r="AG22" s="173">
        <f t="shared" si="9"/>
        <v>0.78190000000000004</v>
      </c>
      <c r="AH22" s="171">
        <f t="shared" si="10"/>
        <v>0.74268339813374817</v>
      </c>
      <c r="AI22" s="172">
        <f t="shared" si="11"/>
        <v>1.0174000000000001</v>
      </c>
      <c r="AJ22" s="173">
        <f t="shared" si="12"/>
        <v>0.98460000000000003</v>
      </c>
      <c r="AK22" s="173">
        <f t="shared" si="13"/>
        <v>1.0081</v>
      </c>
      <c r="AL22" s="171">
        <f t="shared" si="14"/>
        <v>0.97559982307843518</v>
      </c>
      <c r="AM22" s="172">
        <f t="shared" si="15"/>
        <v>1.1460999999999999</v>
      </c>
      <c r="AN22" s="173">
        <f t="shared" si="16"/>
        <v>1.1214</v>
      </c>
      <c r="AO22" s="173">
        <f t="shared" si="17"/>
        <v>1.1102000000000001</v>
      </c>
      <c r="AP22" s="171">
        <f t="shared" si="18"/>
        <v>1.0862736933949919</v>
      </c>
      <c r="AQ22" s="76" t="s">
        <v>1</v>
      </c>
      <c r="AR22" s="76" t="s">
        <v>2</v>
      </c>
    </row>
    <row r="23" spans="1:45" s="100" customFormat="1" ht="12.75" customHeight="1" x14ac:dyDescent="0.2">
      <c r="A23" s="76">
        <v>18</v>
      </c>
      <c r="B23" s="81" t="s">
        <v>106</v>
      </c>
      <c r="C23" s="141" t="s">
        <v>54</v>
      </c>
      <c r="D23" s="79" t="s">
        <v>55</v>
      </c>
      <c r="E23" s="80">
        <v>11620</v>
      </c>
      <c r="F23" s="81" t="s">
        <v>107</v>
      </c>
      <c r="G23" s="142" t="s">
        <v>108</v>
      </c>
      <c r="H23" s="99" t="s">
        <v>2</v>
      </c>
      <c r="I23" s="143" t="s">
        <v>1</v>
      </c>
      <c r="J23" s="84" t="str">
        <f t="shared" ref="J23:J28" si="19">IF(O23&lt;0.97,"18:00","18:10")</f>
        <v>18:10</v>
      </c>
      <c r="K23" s="85" t="s">
        <v>83</v>
      </c>
      <c r="L23" s="86">
        <f>IF($E$3="lite",IF(AND(H23="nei",I23="ja"),AE23,IF(AND(H23="nei",I23="nei"),AF23,IF(AND(H23="ja",I23="ja"),AG23,AH23))), IF($E$3="middels",IF(AND(H23="nei",I23="ja"),AI23,IF(AND(H23="nei",I23="nei"),AJ23,IF(AND(H23="ja",I23="ja"),AK23,AL23))), IF($E$3="mye",IF(AND(H23="nei",I23="ja"),AM23,IF(AND(H23="nei",I23="nei"),AN23,IF(AND(H23="ja",I23="ja"),AO23,AP23))))))</f>
        <v>0.84089999999999998</v>
      </c>
      <c r="M23" s="85" t="s">
        <v>83</v>
      </c>
      <c r="N23" s="123">
        <f t="shared" si="2"/>
        <v>1</v>
      </c>
      <c r="O23" s="137">
        <v>0.99409999999999998</v>
      </c>
      <c r="P23" s="138">
        <v>0.84089999999999998</v>
      </c>
      <c r="Q23" s="138">
        <v>1.0923</v>
      </c>
      <c r="R23" s="138">
        <v>1.2195</v>
      </c>
      <c r="S23" s="91">
        <v>0.98580000000000001</v>
      </c>
      <c r="T23" s="91">
        <v>0.84719999999999995</v>
      </c>
      <c r="U23" s="91">
        <v>1.0827</v>
      </c>
      <c r="V23" s="91">
        <v>1.1922999999999999</v>
      </c>
      <c r="W23" s="144">
        <v>0.9486</v>
      </c>
      <c r="X23" s="144">
        <v>0.78500000000000003</v>
      </c>
      <c r="Y23" s="144">
        <v>1.0469999999999999</v>
      </c>
      <c r="Z23" s="144">
        <v>1.1887000000000001</v>
      </c>
      <c r="AA23" s="94">
        <f t="shared" si="3"/>
        <v>0.99409999999999998</v>
      </c>
      <c r="AB23" s="95">
        <f t="shared" si="4"/>
        <v>0.9486</v>
      </c>
      <c r="AC23" s="95">
        <f t="shared" si="5"/>
        <v>0.98580000000000001</v>
      </c>
      <c r="AD23" s="96">
        <f t="shared" si="6"/>
        <v>0.94067989135901819</v>
      </c>
      <c r="AE23" s="97">
        <f t="shared" si="7"/>
        <v>0.84089999999999998</v>
      </c>
      <c r="AF23" s="98">
        <f t="shared" si="8"/>
        <v>0.78500000000000003</v>
      </c>
      <c r="AG23" s="98">
        <f t="shared" si="9"/>
        <v>0.84719999999999995</v>
      </c>
      <c r="AH23" s="96">
        <f t="shared" si="10"/>
        <v>0.79088119871566176</v>
      </c>
      <c r="AI23" s="97">
        <f t="shared" si="11"/>
        <v>1.0923</v>
      </c>
      <c r="AJ23" s="98">
        <f t="shared" si="12"/>
        <v>1.0469999999999999</v>
      </c>
      <c r="AK23" s="98">
        <f t="shared" si="13"/>
        <v>1.0827</v>
      </c>
      <c r="AL23" s="96">
        <f t="shared" si="14"/>
        <v>1.0377981323812138</v>
      </c>
      <c r="AM23" s="97">
        <f t="shared" si="15"/>
        <v>1.2195</v>
      </c>
      <c r="AN23" s="98">
        <f t="shared" si="16"/>
        <v>1.1887000000000001</v>
      </c>
      <c r="AO23" s="98">
        <f t="shared" si="17"/>
        <v>1.1922999999999999</v>
      </c>
      <c r="AP23" s="96">
        <f t="shared" si="18"/>
        <v>1.1621869700697005</v>
      </c>
      <c r="AQ23" s="99" t="s">
        <v>2</v>
      </c>
      <c r="AR23" s="99" t="s">
        <v>1</v>
      </c>
    </row>
    <row r="24" spans="1:45" s="100" customFormat="1" ht="13.7" customHeight="1" x14ac:dyDescent="0.2">
      <c r="A24" s="76">
        <v>19</v>
      </c>
      <c r="B24" s="114" t="s">
        <v>109</v>
      </c>
      <c r="C24" s="115" t="s">
        <v>80</v>
      </c>
      <c r="D24" s="116" t="s">
        <v>55</v>
      </c>
      <c r="E24" s="117">
        <v>11733</v>
      </c>
      <c r="F24" s="114" t="s">
        <v>110</v>
      </c>
      <c r="G24" s="183" t="s">
        <v>111</v>
      </c>
      <c r="H24" s="128" t="s">
        <v>1</v>
      </c>
      <c r="I24" s="184" t="s">
        <v>1</v>
      </c>
      <c r="J24" s="84" t="str">
        <f t="shared" si="19"/>
        <v>18:10</v>
      </c>
      <c r="K24" s="85" t="s">
        <v>83</v>
      </c>
      <c r="L24" s="86">
        <f>IF($E$3="lite",IF(AND(H24="nei",I24="ja"),AE24,IF(AND(H24="nei",I24="nei"),AF24,IF(AND(H24="ja",I24="ja"),AG24,AH24))), IF($E$3="middels",IF(AND(H24="nei",I24="ja"),AI24,IF(AND(H24="nei",I24="nei"),AJ24,IF(AND(H24="ja",I24="ja"),AK24,AL24))), IF($E$3="mye",IF(AND(H24="nei",I24="ja"),AM24,IF(AND(H24="nei",I24="nei"),AN24,IF(AND(H24="ja",I24="ja"),AO24,AP24))))))</f>
        <v>0.86839999999999995</v>
      </c>
      <c r="M24" s="85" t="s">
        <v>83</v>
      </c>
      <c r="N24" s="88">
        <f t="shared" si="2"/>
        <v>1</v>
      </c>
      <c r="O24" s="187">
        <v>1.0156000000000001</v>
      </c>
      <c r="P24" s="188">
        <v>0.86370000000000002</v>
      </c>
      <c r="Q24" s="188">
        <v>1.1149</v>
      </c>
      <c r="R24" s="188">
        <v>1.2424999999999999</v>
      </c>
      <c r="S24" s="189">
        <v>1.0042</v>
      </c>
      <c r="T24" s="91">
        <v>0.86839999999999995</v>
      </c>
      <c r="U24" s="91">
        <v>1.1021000000000001</v>
      </c>
      <c r="V24" s="91">
        <v>1.2130000000000001</v>
      </c>
      <c r="W24" s="127">
        <v>0.98160000000000003</v>
      </c>
      <c r="X24" s="127">
        <v>0.82430000000000003</v>
      </c>
      <c r="Y24" s="127">
        <v>1.0821000000000001</v>
      </c>
      <c r="Z24" s="127">
        <v>1.2210000000000001</v>
      </c>
      <c r="AA24" s="94">
        <f t="shared" si="3"/>
        <v>1.0156000000000001</v>
      </c>
      <c r="AB24" s="95">
        <f t="shared" si="4"/>
        <v>0.98160000000000003</v>
      </c>
      <c r="AC24" s="95">
        <f t="shared" si="5"/>
        <v>1.0042</v>
      </c>
      <c r="AD24" s="96">
        <f t="shared" si="6"/>
        <v>0.9705816463174477</v>
      </c>
      <c r="AE24" s="97">
        <f t="shared" si="7"/>
        <v>0.86370000000000002</v>
      </c>
      <c r="AF24" s="98">
        <f t="shared" si="8"/>
        <v>0.82430000000000003</v>
      </c>
      <c r="AG24" s="98">
        <f t="shared" si="9"/>
        <v>0.86839999999999995</v>
      </c>
      <c r="AH24" s="96">
        <f t="shared" si="10"/>
        <v>0.82878559685075837</v>
      </c>
      <c r="AI24" s="97">
        <f t="shared" si="11"/>
        <v>1.1149</v>
      </c>
      <c r="AJ24" s="98">
        <f t="shared" si="12"/>
        <v>1.0821000000000001</v>
      </c>
      <c r="AK24" s="98">
        <f t="shared" si="13"/>
        <v>1.1021000000000001</v>
      </c>
      <c r="AL24" s="96">
        <f t="shared" si="14"/>
        <v>1.0696765718898558</v>
      </c>
      <c r="AM24" s="97">
        <f t="shared" si="15"/>
        <v>1.2424999999999999</v>
      </c>
      <c r="AN24" s="98">
        <f t="shared" si="16"/>
        <v>1.2210000000000001</v>
      </c>
      <c r="AO24" s="98">
        <f t="shared" si="17"/>
        <v>1.2130000000000001</v>
      </c>
      <c r="AP24" s="96">
        <f t="shared" si="18"/>
        <v>1.1920104627766601</v>
      </c>
      <c r="AQ24" s="128" t="s">
        <v>1</v>
      </c>
      <c r="AR24" s="128" t="s">
        <v>1</v>
      </c>
    </row>
    <row r="25" spans="1:45" s="100" customFormat="1" ht="13.7" customHeight="1" x14ac:dyDescent="0.2">
      <c r="A25" s="76">
        <v>20</v>
      </c>
      <c r="B25" s="81" t="s">
        <v>112</v>
      </c>
      <c r="C25" s="141" t="s">
        <v>80</v>
      </c>
      <c r="D25" s="79" t="s">
        <v>55</v>
      </c>
      <c r="E25" s="80">
        <v>13724</v>
      </c>
      <c r="F25" s="77" t="s">
        <v>113</v>
      </c>
      <c r="G25" s="104" t="s">
        <v>114</v>
      </c>
      <c r="H25" s="76" t="s">
        <v>1</v>
      </c>
      <c r="I25" s="83" t="s">
        <v>1</v>
      </c>
      <c r="J25" s="84" t="str">
        <f t="shared" si="19"/>
        <v>18:00</v>
      </c>
      <c r="K25" s="85" t="s">
        <v>83</v>
      </c>
      <c r="L25" s="86">
        <f>IF($E$3="lite",IF(AND(H25="nei",I25="ja"),AE25,IF(AND(H25="nei",I25="nei"),AF25,IF(AND(H25="ja",I25="ja"),AG25,AH25))), IF($E$3="middels",IF(AND(H25="nei",I25="ja"),AI25,IF(AND(H25="nei",I25="nei"),AJ25,IF(AND(H25="ja",I25="ja"),AK25,AL25))), IF($E$3="mye",IF(AND(H25="nei",I25="ja"),AM25,IF(AND(H25="nei",I25="nei"),AN25,IF(AND(H25="ja",I25="ja"),AO25,AP25))))))</f>
        <v>0.79790000000000005</v>
      </c>
      <c r="M25" s="85" t="s">
        <v>83</v>
      </c>
      <c r="N25" s="123">
        <f t="shared" si="2"/>
        <v>1</v>
      </c>
      <c r="O25" s="137">
        <v>0.91720000000000002</v>
      </c>
      <c r="P25" s="138">
        <v>0.78190000000000004</v>
      </c>
      <c r="Q25" s="138">
        <v>1.0066999999999999</v>
      </c>
      <c r="R25" s="138">
        <v>1.1355999999999999</v>
      </c>
      <c r="S25" s="91">
        <v>0.91669999999999996</v>
      </c>
      <c r="T25" s="126">
        <v>0.79790000000000005</v>
      </c>
      <c r="U25" s="126">
        <v>1.0049999999999999</v>
      </c>
      <c r="V25" s="126">
        <v>1.1079000000000001</v>
      </c>
      <c r="W25" s="127">
        <v>0.87380000000000002</v>
      </c>
      <c r="X25" s="127">
        <v>0.71889999999999998</v>
      </c>
      <c r="Y25" s="127">
        <v>0.96309999999999996</v>
      </c>
      <c r="Z25" s="127">
        <v>1.1071</v>
      </c>
      <c r="AA25" s="94">
        <f t="shared" si="3"/>
        <v>0.91720000000000002</v>
      </c>
      <c r="AB25" s="95">
        <f t="shared" si="4"/>
        <v>0.87380000000000002</v>
      </c>
      <c r="AC25" s="95">
        <f t="shared" si="5"/>
        <v>0.91669999999999996</v>
      </c>
      <c r="AD25" s="96">
        <f t="shared" si="6"/>
        <v>0.87332365896205844</v>
      </c>
      <c r="AE25" s="97">
        <f t="shared" si="7"/>
        <v>0.78190000000000004</v>
      </c>
      <c r="AF25" s="98">
        <f t="shared" si="8"/>
        <v>0.71889999999999998</v>
      </c>
      <c r="AG25" s="98">
        <f t="shared" si="9"/>
        <v>0.79790000000000005</v>
      </c>
      <c r="AH25" s="96">
        <f t="shared" si="10"/>
        <v>0.73361083258728732</v>
      </c>
      <c r="AI25" s="97">
        <f t="shared" si="11"/>
        <v>1.0066999999999999</v>
      </c>
      <c r="AJ25" s="98">
        <f t="shared" si="12"/>
        <v>0.96309999999999996</v>
      </c>
      <c r="AK25" s="98">
        <f t="shared" si="13"/>
        <v>1.0049999999999999</v>
      </c>
      <c r="AL25" s="96">
        <f t="shared" si="14"/>
        <v>0.96147362670110248</v>
      </c>
      <c r="AM25" s="97">
        <f t="shared" si="15"/>
        <v>1.1355999999999999</v>
      </c>
      <c r="AN25" s="98">
        <f t="shared" si="16"/>
        <v>1.1071</v>
      </c>
      <c r="AO25" s="98">
        <f t="shared" si="17"/>
        <v>1.1079000000000001</v>
      </c>
      <c r="AP25" s="96">
        <f t="shared" si="18"/>
        <v>1.0800951831630858</v>
      </c>
      <c r="AQ25" s="76" t="s">
        <v>1</v>
      </c>
      <c r="AR25" s="76" t="s">
        <v>1</v>
      </c>
    </row>
    <row r="26" spans="1:45" s="100" customFormat="1" ht="12.75" customHeight="1" x14ac:dyDescent="0.2">
      <c r="A26" s="76">
        <v>21</v>
      </c>
      <c r="B26" s="81" t="s">
        <v>115</v>
      </c>
      <c r="C26" s="141" t="s">
        <v>80</v>
      </c>
      <c r="D26" s="79" t="s">
        <v>55</v>
      </c>
      <c r="E26" s="80">
        <v>13911</v>
      </c>
      <c r="F26" s="81" t="s">
        <v>116</v>
      </c>
      <c r="G26" s="82" t="s">
        <v>117</v>
      </c>
      <c r="H26" s="99" t="s">
        <v>2</v>
      </c>
      <c r="I26" s="190" t="s">
        <v>1</v>
      </c>
      <c r="J26" s="84" t="str">
        <f t="shared" si="19"/>
        <v>18:10</v>
      </c>
      <c r="K26" s="85" t="s">
        <v>83</v>
      </c>
      <c r="L26" s="86">
        <f>IF($E$3="lite",IF(AND(H26="nei",I26="ja"),AE26,IF(AND(H26="nei",I26="nei"),AF26,IF(AND(H26="ja",I26="ja"),AG26,AH26))), IF($E$3="middels",IF(AND(H26="nei",I26="ja"),AI26,IF(AND(H26="nei",I26="nei"),AJ26,IF(AND(H26="ja",I26="ja"),AK26,AL26))), IF($E$3="mye",IF(AND(H26="nei",I26="ja"),AM26,IF(AND(H26="nei",I26="nei"),AN26,IF(AND(H26="ja",I26="ja"),AO26,AP26))))))</f>
        <v>0.90639999999999998</v>
      </c>
      <c r="M26" s="85" t="s">
        <v>83</v>
      </c>
      <c r="N26" s="123">
        <f t="shared" si="2"/>
        <v>1</v>
      </c>
      <c r="O26" s="185">
        <v>1.0359</v>
      </c>
      <c r="P26" s="191">
        <v>0.90639999999999998</v>
      </c>
      <c r="Q26" s="191">
        <v>1.133</v>
      </c>
      <c r="R26" s="191">
        <v>1.2588999999999999</v>
      </c>
      <c r="S26" s="92">
        <v>1.0166999999999999</v>
      </c>
      <c r="T26" s="92">
        <v>0.90939999999999999</v>
      </c>
      <c r="U26" s="92">
        <v>1.1133</v>
      </c>
      <c r="V26" s="92">
        <v>1.2204999999999999</v>
      </c>
      <c r="W26" s="93">
        <v>0.95760000000000001</v>
      </c>
      <c r="X26" s="93">
        <v>0.79369999999999996</v>
      </c>
      <c r="Y26" s="93">
        <v>1.0567</v>
      </c>
      <c r="Z26" s="93">
        <v>1.2055</v>
      </c>
      <c r="AA26" s="94">
        <f t="shared" si="3"/>
        <v>1.0359</v>
      </c>
      <c r="AB26" s="95">
        <f t="shared" si="4"/>
        <v>0.95760000000000001</v>
      </c>
      <c r="AC26" s="95">
        <f t="shared" si="5"/>
        <v>1.0166999999999999</v>
      </c>
      <c r="AD26" s="96">
        <f t="shared" si="6"/>
        <v>0.93985125977410944</v>
      </c>
      <c r="AE26" s="97">
        <f t="shared" si="7"/>
        <v>0.90639999999999998</v>
      </c>
      <c r="AF26" s="98">
        <f t="shared" si="8"/>
        <v>0.79369999999999996</v>
      </c>
      <c r="AG26" s="98">
        <f t="shared" si="9"/>
        <v>0.90939999999999999</v>
      </c>
      <c r="AH26" s="96">
        <f t="shared" si="10"/>
        <v>0.79632698587819939</v>
      </c>
      <c r="AI26" s="97">
        <f t="shared" si="11"/>
        <v>1.133</v>
      </c>
      <c r="AJ26" s="98">
        <f t="shared" si="12"/>
        <v>1.0567</v>
      </c>
      <c r="AK26" s="98">
        <f t="shared" si="13"/>
        <v>1.1133</v>
      </c>
      <c r="AL26" s="96">
        <f t="shared" si="14"/>
        <v>1.0383266637246249</v>
      </c>
      <c r="AM26" s="97">
        <f t="shared" si="15"/>
        <v>1.2588999999999999</v>
      </c>
      <c r="AN26" s="98">
        <f t="shared" si="16"/>
        <v>1.2055</v>
      </c>
      <c r="AO26" s="98">
        <f t="shared" si="17"/>
        <v>1.2204999999999999</v>
      </c>
      <c r="AP26" s="96">
        <f t="shared" si="18"/>
        <v>1.1687288505838431</v>
      </c>
      <c r="AQ26" s="99" t="s">
        <v>2</v>
      </c>
      <c r="AR26" s="99" t="s">
        <v>1</v>
      </c>
    </row>
    <row r="27" spans="1:45" s="100" customFormat="1" ht="13.7" customHeight="1" x14ac:dyDescent="0.2">
      <c r="A27" s="76">
        <v>22</v>
      </c>
      <c r="B27" s="77" t="s">
        <v>118</v>
      </c>
      <c r="C27" s="78" t="s">
        <v>54</v>
      </c>
      <c r="D27" s="174" t="s">
        <v>55</v>
      </c>
      <c r="E27" s="78">
        <v>14069</v>
      </c>
      <c r="F27" s="81" t="s">
        <v>119</v>
      </c>
      <c r="G27" s="82" t="s">
        <v>120</v>
      </c>
      <c r="H27" s="76" t="s">
        <v>1</v>
      </c>
      <c r="I27" s="83" t="s">
        <v>2</v>
      </c>
      <c r="J27" s="84" t="str">
        <f t="shared" si="19"/>
        <v>18:00</v>
      </c>
      <c r="K27" s="85" t="s">
        <v>83</v>
      </c>
      <c r="L27" s="86">
        <f>IF($E$3="lite",IF(AND(H27="nei",I27="ja"),AE27,IF(AND(H27="nei",I27="nei"),AF27,IF(AND(H27="ja",I27="ja"),AG27,AH27))), IF($E$3="middels",IF(AND(H27="nei",I27="ja"),AI27,IF(AND(H27="nei",I27="nei"),AJ27,IF(AND(H27="ja",I27="ja"),AK27,AL27))), IF($E$3="mye",IF(AND(H27="nei",I27="ja"),AM27,IF(AND(H27="nei",I27="nei"),AN27,IF(AND(H27="ja",I27="ja"),AO27,AP27))))))</f>
        <v>0.65281074161680808</v>
      </c>
      <c r="M27" s="85" t="s">
        <v>83</v>
      </c>
      <c r="N27" s="88">
        <f t="shared" si="2"/>
        <v>1</v>
      </c>
      <c r="O27" s="192">
        <v>0.85780000000000001</v>
      </c>
      <c r="P27" s="193">
        <v>0.71870000000000001</v>
      </c>
      <c r="Q27" s="193">
        <v>0.94320000000000004</v>
      </c>
      <c r="R27" s="193">
        <v>1.0579000000000001</v>
      </c>
      <c r="S27" s="194">
        <v>0.83530000000000004</v>
      </c>
      <c r="T27" s="91">
        <v>0.71389999999999998</v>
      </c>
      <c r="U27" s="91">
        <v>0.91990000000000005</v>
      </c>
      <c r="V27" s="195">
        <f>U27*1.12161</f>
        <v>1.0317690390000001</v>
      </c>
      <c r="W27" s="144">
        <v>0.8095</v>
      </c>
      <c r="X27" s="144">
        <v>0.65720000000000001</v>
      </c>
      <c r="Y27" s="144">
        <v>0.89049999999999996</v>
      </c>
      <c r="Z27" s="144">
        <v>1.0223</v>
      </c>
      <c r="AA27" s="94">
        <f t="shared" si="3"/>
        <v>0.85780000000000001</v>
      </c>
      <c r="AB27" s="95">
        <f t="shared" si="4"/>
        <v>0.8095</v>
      </c>
      <c r="AC27" s="95">
        <f t="shared" si="5"/>
        <v>0.83530000000000004</v>
      </c>
      <c r="AD27" s="96">
        <f t="shared" si="6"/>
        <v>0.78826690370715791</v>
      </c>
      <c r="AE27" s="97">
        <f t="shared" si="7"/>
        <v>0.71870000000000001</v>
      </c>
      <c r="AF27" s="98">
        <f t="shared" si="8"/>
        <v>0.65720000000000001</v>
      </c>
      <c r="AG27" s="98">
        <f t="shared" si="9"/>
        <v>0.71389999999999998</v>
      </c>
      <c r="AH27" s="96">
        <f t="shared" si="10"/>
        <v>0.65281074161680808</v>
      </c>
      <c r="AI27" s="97">
        <f t="shared" si="11"/>
        <v>0.94320000000000004</v>
      </c>
      <c r="AJ27" s="98">
        <f t="shared" si="12"/>
        <v>0.89049999999999996</v>
      </c>
      <c r="AK27" s="98">
        <f t="shared" si="13"/>
        <v>0.91990000000000005</v>
      </c>
      <c r="AL27" s="96">
        <f t="shared" si="14"/>
        <v>0.86850185538592017</v>
      </c>
      <c r="AM27" s="97">
        <f t="shared" si="15"/>
        <v>1.0579000000000001</v>
      </c>
      <c r="AN27" s="98">
        <f t="shared" si="16"/>
        <v>1.0223</v>
      </c>
      <c r="AO27" s="98">
        <f t="shared" si="17"/>
        <v>1.0317690390000001</v>
      </c>
      <c r="AP27" s="196">
        <f t="shared" si="18"/>
        <v>0.99704838696445786</v>
      </c>
      <c r="AQ27" s="76" t="s">
        <v>1</v>
      </c>
      <c r="AR27" s="76" t="s">
        <v>2</v>
      </c>
    </row>
    <row r="28" spans="1:45" s="100" customFormat="1" ht="13.7" customHeight="1" x14ac:dyDescent="0.2">
      <c r="A28" s="76">
        <v>23</v>
      </c>
      <c r="B28" s="81" t="s">
        <v>121</v>
      </c>
      <c r="C28" s="141" t="s">
        <v>54</v>
      </c>
      <c r="D28" s="79" t="s">
        <v>55</v>
      </c>
      <c r="E28" s="80">
        <v>15953</v>
      </c>
      <c r="F28" s="77" t="s">
        <v>122</v>
      </c>
      <c r="G28" s="141" t="s">
        <v>123</v>
      </c>
      <c r="H28" s="99" t="s">
        <v>1</v>
      </c>
      <c r="I28" s="190" t="s">
        <v>2</v>
      </c>
      <c r="J28" s="84" t="str">
        <f t="shared" si="19"/>
        <v>18:00</v>
      </c>
      <c r="K28" s="85" t="s">
        <v>83</v>
      </c>
      <c r="L28" s="86">
        <f>IF($E$3="lite",IF(AND(H28="nei",I28="ja"),AE28,IF(AND(H28="nei",I28="nei"),AF28,IF(AND(H28="ja",I28="ja"),AG28,AH28))), IF($E$3="middels",IF(AND(H28="nei",I28="ja"),AI28,IF(AND(H28="nei",I28="nei"),AJ28,IF(AND(H28="ja",I28="ja"),AK28,AL28))), IF($E$3="mye",IF(AND(H28="nei",I28="ja"),AM28,IF(AND(H28="nei",I28="nei"),AN28,IF(AND(H28="ja",I28="ja"),AO28,AP28))))))</f>
        <v>0.72689999999999999</v>
      </c>
      <c r="M28" s="85" t="s">
        <v>83</v>
      </c>
      <c r="N28" s="88">
        <f t="shared" si="2"/>
        <v>1</v>
      </c>
      <c r="O28" s="137">
        <v>0.88370000000000004</v>
      </c>
      <c r="P28" s="138">
        <v>0.72299999999999998</v>
      </c>
      <c r="Q28" s="138">
        <v>0.9758</v>
      </c>
      <c r="R28" s="138">
        <v>1.1155999999999999</v>
      </c>
      <c r="S28" s="91">
        <v>0.86919999999999997</v>
      </c>
      <c r="T28" s="91">
        <v>0.72689999999999999</v>
      </c>
      <c r="U28" s="91">
        <v>0.95879999999999999</v>
      </c>
      <c r="V28" s="91">
        <v>1.0753999999999999</v>
      </c>
      <c r="W28" s="144">
        <v>0.88370000000000004</v>
      </c>
      <c r="X28" s="144">
        <v>0.72299999999999998</v>
      </c>
      <c r="Y28" s="144">
        <v>0.9758</v>
      </c>
      <c r="Z28" s="144">
        <v>1.1155999999999999</v>
      </c>
      <c r="AA28" s="94">
        <f t="shared" si="3"/>
        <v>0.88370000000000004</v>
      </c>
      <c r="AB28" s="95">
        <f t="shared" si="4"/>
        <v>0.88370000000000004</v>
      </c>
      <c r="AC28" s="95">
        <f t="shared" si="5"/>
        <v>0.86919999999999997</v>
      </c>
      <c r="AD28" s="96">
        <f t="shared" si="6"/>
        <v>0.86919999999999997</v>
      </c>
      <c r="AE28" s="97">
        <f t="shared" si="7"/>
        <v>0.72299999999999998</v>
      </c>
      <c r="AF28" s="98">
        <f t="shared" si="8"/>
        <v>0.72299999999999998</v>
      </c>
      <c r="AG28" s="98">
        <f t="shared" si="9"/>
        <v>0.72689999999999999</v>
      </c>
      <c r="AH28" s="96">
        <f t="shared" si="10"/>
        <v>0.72689999999999999</v>
      </c>
      <c r="AI28" s="97">
        <f t="shared" si="11"/>
        <v>0.9758</v>
      </c>
      <c r="AJ28" s="98">
        <f t="shared" si="12"/>
        <v>0.9758</v>
      </c>
      <c r="AK28" s="98">
        <f t="shared" si="13"/>
        <v>0.95879999999999999</v>
      </c>
      <c r="AL28" s="96">
        <f t="shared" si="14"/>
        <v>0.95879999999999999</v>
      </c>
      <c r="AM28" s="97">
        <f t="shared" si="15"/>
        <v>1.1155999999999999</v>
      </c>
      <c r="AN28" s="98">
        <f t="shared" si="16"/>
        <v>1.1155999999999999</v>
      </c>
      <c r="AO28" s="98">
        <f t="shared" si="17"/>
        <v>1.0753999999999999</v>
      </c>
      <c r="AP28" s="96">
        <f t="shared" si="18"/>
        <v>1.0753999999999999</v>
      </c>
      <c r="AQ28" s="76" t="s">
        <v>1</v>
      </c>
      <c r="AR28" s="76" t="s">
        <v>2</v>
      </c>
    </row>
    <row r="29" spans="1:45" s="197" customFormat="1" ht="12.75" customHeight="1" x14ac:dyDescent="0.2">
      <c r="A29" s="10"/>
      <c r="B29" s="16"/>
      <c r="C29" s="10"/>
      <c r="D29" s="9"/>
      <c r="E29" s="10"/>
      <c r="F29" s="16"/>
      <c r="G29" s="16"/>
      <c r="H29" s="9"/>
      <c r="I29" s="9"/>
      <c r="J29" s="10"/>
      <c r="K29" s="9"/>
      <c r="L29" s="1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S29"/>
    </row>
    <row r="30" spans="1:45" s="197" customFormat="1" ht="12.75" customHeight="1" x14ac:dyDescent="0.2">
      <c r="A30" s="10"/>
      <c r="B30" s="16"/>
      <c r="C30" s="10"/>
      <c r="D30" s="9"/>
      <c r="E30" s="10"/>
      <c r="F30" s="16"/>
      <c r="G30" s="16"/>
      <c r="H30" s="9"/>
      <c r="I30" s="9"/>
      <c r="J30" s="10"/>
      <c r="K30" s="9"/>
      <c r="L30" s="1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S30"/>
    </row>
    <row r="31" spans="1:45" s="197" customFormat="1" ht="12.75" customHeight="1" x14ac:dyDescent="0.2">
      <c r="A31" s="10"/>
      <c r="B31" s="16"/>
      <c r="C31" s="10"/>
      <c r="D31" s="9"/>
      <c r="E31" s="10"/>
      <c r="F31" s="16"/>
      <c r="G31" s="16"/>
      <c r="H31" s="9"/>
      <c r="I31" s="9"/>
      <c r="J31" s="10"/>
      <c r="K31" s="9"/>
      <c r="L31" s="1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S31"/>
    </row>
    <row r="32" spans="1:45" s="197" customFormat="1" ht="12.75" customHeight="1" x14ac:dyDescent="0.2">
      <c r="A32" s="10"/>
      <c r="B32" s="16"/>
      <c r="C32" s="10"/>
      <c r="D32" s="9"/>
      <c r="E32" s="10"/>
      <c r="F32" s="16"/>
      <c r="G32" s="16"/>
      <c r="H32" s="9"/>
      <c r="I32" s="9"/>
      <c r="J32" s="10"/>
      <c r="K32" s="9"/>
      <c r="L32" s="1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S32"/>
    </row>
    <row r="33" spans="1:45" s="197" customFormat="1" ht="12.75" customHeight="1" x14ac:dyDescent="0.2">
      <c r="A33" s="10"/>
      <c r="B33" s="16"/>
      <c r="C33" s="10"/>
      <c r="D33" s="9"/>
      <c r="E33" s="10"/>
      <c r="F33" s="16"/>
      <c r="G33" s="16"/>
      <c r="H33" s="9"/>
      <c r="I33" s="9"/>
      <c r="J33" s="10"/>
      <c r="K33" s="9"/>
      <c r="L33" s="1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S33"/>
    </row>
    <row r="34" spans="1:45" s="197" customFormat="1" ht="12.75" customHeight="1" x14ac:dyDescent="0.2">
      <c r="A34" s="10"/>
      <c r="B34" s="16"/>
      <c r="C34" s="10"/>
      <c r="D34" s="9"/>
      <c r="E34" s="10"/>
      <c r="F34" s="16"/>
      <c r="G34" s="16"/>
      <c r="H34" s="9"/>
      <c r="I34" s="9"/>
      <c r="J34" s="10"/>
      <c r="K34" s="9"/>
      <c r="L34" s="1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S34"/>
    </row>
    <row r="35" spans="1:45" s="197" customFormat="1" ht="12.75" customHeight="1" x14ac:dyDescent="0.2">
      <c r="A35" s="10"/>
      <c r="B35" s="16"/>
      <c r="C35" s="10"/>
      <c r="D35" s="9"/>
      <c r="E35" s="10"/>
      <c r="F35" s="16"/>
      <c r="G35" s="16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S35"/>
    </row>
    <row r="36" spans="1:45" s="197" customFormat="1" ht="12.75" customHeight="1" x14ac:dyDescent="0.2">
      <c r="A36" s="10"/>
      <c r="B36" s="16"/>
      <c r="C36" s="10"/>
      <c r="D36" s="9"/>
      <c r="E36" s="10"/>
      <c r="F36" s="16"/>
      <c r="G36" s="16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S36"/>
    </row>
    <row r="37" spans="1:45" s="197" customFormat="1" ht="12.75" customHeight="1" x14ac:dyDescent="0.2">
      <c r="A37" s="10"/>
      <c r="B37" s="16"/>
      <c r="C37" s="10"/>
      <c r="D37" s="9"/>
      <c r="E37" s="10"/>
      <c r="F37" s="16"/>
      <c r="G37" s="16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S37"/>
    </row>
    <row r="38" spans="1:45" s="197" customFormat="1" ht="12.75" customHeight="1" x14ac:dyDescent="0.2">
      <c r="A38" s="10"/>
      <c r="B38" s="16"/>
      <c r="C38" s="10"/>
      <c r="D38" s="9"/>
      <c r="E38" s="10"/>
      <c r="F38" s="16"/>
      <c r="G38" s="16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S38"/>
    </row>
    <row r="39" spans="1:45" s="197" customFormat="1" ht="12.75" customHeight="1" x14ac:dyDescent="0.2">
      <c r="A39" s="10"/>
      <c r="B39" s="16"/>
      <c r="C39" s="10"/>
      <c r="D39" s="9"/>
      <c r="E39" s="10"/>
      <c r="F39" s="16"/>
      <c r="G39" s="16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S39"/>
    </row>
    <row r="40" spans="1:45" s="197" customFormat="1" ht="12.75" customHeight="1" x14ac:dyDescent="0.2">
      <c r="A40" s="10"/>
      <c r="B40" s="16"/>
      <c r="C40" s="10"/>
      <c r="D40" s="9"/>
      <c r="E40" s="10"/>
      <c r="F40" s="16"/>
      <c r="G40" s="16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S40"/>
    </row>
    <row r="41" spans="1:45" s="197" customFormat="1" ht="12.75" customHeight="1" x14ac:dyDescent="0.2">
      <c r="A41" s="10"/>
      <c r="B41" s="16"/>
      <c r="C41" s="10"/>
      <c r="D41" s="9"/>
      <c r="E41" s="10"/>
      <c r="F41" s="16"/>
      <c r="G41" s="16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S41"/>
    </row>
    <row r="42" spans="1:45" s="197" customFormat="1" ht="12.75" customHeight="1" x14ac:dyDescent="0.2">
      <c r="A42" s="10"/>
      <c r="B42" s="16"/>
      <c r="C42" s="10"/>
      <c r="D42" s="9"/>
      <c r="E42" s="10"/>
      <c r="F42" s="16"/>
      <c r="G42" s="16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S42"/>
    </row>
    <row r="43" spans="1:45" s="197" customFormat="1" ht="12.75" customHeight="1" x14ac:dyDescent="0.2">
      <c r="A43" s="10"/>
      <c r="B43" s="16"/>
      <c r="C43" s="10"/>
      <c r="D43" s="9"/>
      <c r="E43" s="10"/>
      <c r="F43" s="16"/>
      <c r="G43" s="16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S43"/>
    </row>
    <row r="44" spans="1:45" s="197" customFormat="1" ht="12.75" customHeight="1" x14ac:dyDescent="0.2">
      <c r="A44" s="10"/>
      <c r="B44" s="16"/>
      <c r="C44" s="10"/>
      <c r="D44" s="9"/>
      <c r="E44" s="10"/>
      <c r="F44" s="16"/>
      <c r="G44" s="16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S44"/>
    </row>
    <row r="45" spans="1:45" s="197" customFormat="1" ht="12.75" customHeight="1" x14ac:dyDescent="0.2">
      <c r="A45" s="10"/>
      <c r="B45" s="16"/>
      <c r="C45" s="10"/>
      <c r="D45" s="9"/>
      <c r="E45" s="10"/>
      <c r="F45" s="16"/>
      <c r="G45" s="16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S45"/>
    </row>
    <row r="46" spans="1:45" s="197" customFormat="1" ht="12.75" customHeight="1" x14ac:dyDescent="0.2">
      <c r="A46" s="10"/>
      <c r="B46" s="16"/>
      <c r="C46" s="10"/>
      <c r="D46" s="9"/>
      <c r="E46" s="10"/>
      <c r="F46" s="16"/>
      <c r="G46" s="16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S46"/>
    </row>
    <row r="47" spans="1:45" s="197" customFormat="1" ht="12.75" customHeight="1" x14ac:dyDescent="0.2">
      <c r="A47" s="10"/>
      <c r="B47" s="16"/>
      <c r="C47" s="10"/>
      <c r="D47" s="9"/>
      <c r="E47" s="10"/>
      <c r="F47" s="16"/>
      <c r="G47" s="16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S47"/>
    </row>
    <row r="48" spans="1:45" s="197" customFormat="1" ht="12.75" customHeight="1" x14ac:dyDescent="0.2">
      <c r="A48" s="10"/>
      <c r="B48" s="16"/>
      <c r="C48" s="10"/>
      <c r="D48" s="9"/>
      <c r="E48" s="10"/>
      <c r="F48" s="16"/>
      <c r="G48" s="16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S48"/>
    </row>
    <row r="49" spans="1:45" s="197" customFormat="1" ht="12.75" customHeight="1" x14ac:dyDescent="0.2">
      <c r="A49" s="10"/>
      <c r="B49" s="16"/>
      <c r="C49" s="10"/>
      <c r="D49" s="9"/>
      <c r="E49" s="10"/>
      <c r="F49" s="16"/>
      <c r="G49" s="16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S49"/>
    </row>
    <row r="50" spans="1:45" s="197" customFormat="1" ht="12.75" customHeight="1" x14ac:dyDescent="0.2">
      <c r="A50" s="10"/>
      <c r="B50" s="16"/>
      <c r="C50" s="10"/>
      <c r="D50" s="9"/>
      <c r="E50" s="10"/>
      <c r="F50" s="16"/>
      <c r="G50" s="16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S50"/>
    </row>
    <row r="51" spans="1:45" s="197" customFormat="1" ht="12.75" customHeight="1" x14ac:dyDescent="0.2">
      <c r="A51" s="10"/>
      <c r="B51" s="16"/>
      <c r="C51" s="10"/>
      <c r="D51" s="9"/>
      <c r="E51" s="10"/>
      <c r="F51" s="16"/>
      <c r="G51" s="16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S51"/>
    </row>
    <row r="52" spans="1:45" s="197" customFormat="1" ht="12.75" customHeight="1" x14ac:dyDescent="0.2">
      <c r="A52" s="10"/>
      <c r="B52" s="16"/>
      <c r="C52" s="10"/>
      <c r="D52" s="9"/>
      <c r="E52" s="10"/>
      <c r="F52" s="16"/>
      <c r="G52" s="16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S52"/>
    </row>
    <row r="53" spans="1:45" s="197" customFormat="1" ht="12.75" customHeight="1" x14ac:dyDescent="0.2">
      <c r="A53" s="10"/>
      <c r="B53" s="16"/>
      <c r="C53" s="10"/>
      <c r="D53" s="9"/>
      <c r="E53" s="10"/>
      <c r="F53" s="16"/>
      <c r="G53" s="16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S53"/>
    </row>
    <row r="54" spans="1:45" s="197" customFormat="1" ht="12.75" customHeight="1" x14ac:dyDescent="0.2">
      <c r="A54" s="10"/>
      <c r="B54" s="16"/>
      <c r="C54" s="10"/>
      <c r="D54" s="9"/>
      <c r="E54" s="10"/>
      <c r="F54" s="16"/>
      <c r="G54" s="16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S54"/>
    </row>
    <row r="55" spans="1:45" s="197" customFormat="1" ht="12.75" customHeight="1" x14ac:dyDescent="0.2">
      <c r="A55" s="10"/>
      <c r="B55" s="16"/>
      <c r="C55" s="10"/>
      <c r="D55" s="9"/>
      <c r="E55" s="10"/>
      <c r="F55" s="16"/>
      <c r="G55" s="16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S55"/>
    </row>
    <row r="56" spans="1:45" s="197" customFormat="1" ht="12.75" customHeight="1" x14ac:dyDescent="0.2">
      <c r="A56" s="10"/>
      <c r="B56" s="16"/>
      <c r="C56" s="10"/>
      <c r="D56" s="9"/>
      <c r="E56" s="10"/>
      <c r="F56" s="16"/>
      <c r="G56" s="16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S56"/>
    </row>
    <row r="57" spans="1:45" s="197" customFormat="1" ht="12.75" customHeight="1" x14ac:dyDescent="0.2">
      <c r="A57" s="10"/>
      <c r="B57" s="16"/>
      <c r="C57" s="10"/>
      <c r="D57" s="9"/>
      <c r="E57" s="10"/>
      <c r="F57" s="16"/>
      <c r="G57" s="16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S57"/>
    </row>
    <row r="58" spans="1:45" s="197" customFormat="1" ht="12.75" customHeight="1" x14ac:dyDescent="0.2">
      <c r="A58" s="10"/>
      <c r="B58" s="16"/>
      <c r="C58" s="10"/>
      <c r="D58" s="9"/>
      <c r="E58" s="10"/>
      <c r="F58" s="16"/>
      <c r="G58" s="16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S58"/>
    </row>
    <row r="59" spans="1:45" s="197" customFormat="1" ht="12.75" customHeight="1" x14ac:dyDescent="0.2">
      <c r="A59" s="10"/>
      <c r="B59" s="16"/>
      <c r="C59" s="10"/>
      <c r="D59" s="9"/>
      <c r="E59" s="10"/>
      <c r="F59" s="16"/>
      <c r="G59" s="16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S59"/>
    </row>
    <row r="60" spans="1:45" s="197" customFormat="1" ht="12.75" customHeight="1" x14ac:dyDescent="0.2">
      <c r="A60" s="10"/>
      <c r="B60" s="16"/>
      <c r="C60" s="10"/>
      <c r="D60" s="9"/>
      <c r="E60" s="10"/>
      <c r="F60" s="16"/>
      <c r="G60" s="16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S60"/>
    </row>
    <row r="61" spans="1:45" s="197" customFormat="1" ht="12.75" customHeight="1" x14ac:dyDescent="0.2">
      <c r="A61" s="10"/>
      <c r="B61" s="16"/>
      <c r="C61" s="10"/>
      <c r="D61" s="9"/>
      <c r="E61" s="10"/>
      <c r="F61" s="16"/>
      <c r="G61" s="16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S61"/>
    </row>
    <row r="62" spans="1:45" s="197" customFormat="1" ht="12.75" customHeight="1" x14ac:dyDescent="0.2">
      <c r="A62" s="10"/>
      <c r="B62" s="16"/>
      <c r="C62" s="10"/>
      <c r="D62" s="9"/>
      <c r="E62" s="10"/>
      <c r="F62" s="16"/>
      <c r="G62" s="16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S62"/>
    </row>
    <row r="63" spans="1:45" s="197" customFormat="1" ht="12.75" customHeight="1" x14ac:dyDescent="0.2">
      <c r="A63" s="10"/>
      <c r="B63" s="16"/>
      <c r="C63" s="10"/>
      <c r="D63" s="9"/>
      <c r="E63" s="10"/>
      <c r="F63" s="16"/>
      <c r="G63" s="16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S63"/>
    </row>
    <row r="64" spans="1:45" s="197" customFormat="1" ht="12.75" customHeight="1" x14ac:dyDescent="0.2">
      <c r="A64" s="10"/>
      <c r="B64" s="16"/>
      <c r="C64" s="10"/>
      <c r="D64" s="9"/>
      <c r="E64" s="10"/>
      <c r="F64" s="16"/>
      <c r="G64" s="16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S64"/>
    </row>
    <row r="65" spans="1:45" s="197" customFormat="1" ht="12.75" customHeight="1" x14ac:dyDescent="0.2">
      <c r="A65" s="10"/>
      <c r="B65" s="16"/>
      <c r="C65" s="10"/>
      <c r="D65" s="9"/>
      <c r="E65" s="10"/>
      <c r="F65" s="16"/>
      <c r="G65" s="16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S65"/>
    </row>
    <row r="66" spans="1:45" s="197" customFormat="1" ht="12.75" customHeight="1" x14ac:dyDescent="0.2">
      <c r="A66" s="10"/>
      <c r="B66" s="16"/>
      <c r="C66" s="10"/>
      <c r="D66" s="9"/>
      <c r="E66" s="10"/>
      <c r="F66" s="16"/>
      <c r="G66" s="16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S66"/>
    </row>
    <row r="67" spans="1:45" s="197" customFormat="1" ht="12.75" customHeight="1" x14ac:dyDescent="0.2">
      <c r="A67" s="10"/>
      <c r="B67" s="16"/>
      <c r="C67" s="10"/>
      <c r="D67" s="9"/>
      <c r="E67" s="10"/>
      <c r="F67" s="16"/>
      <c r="G67" s="16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S67"/>
    </row>
    <row r="68" spans="1:45" s="197" customFormat="1" ht="12.75" customHeight="1" x14ac:dyDescent="0.2">
      <c r="A68" s="10"/>
      <c r="B68" s="16"/>
      <c r="C68" s="10"/>
      <c r="D68" s="9"/>
      <c r="E68" s="10"/>
      <c r="F68" s="16"/>
      <c r="G68" s="16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S68"/>
    </row>
    <row r="69" spans="1:45" s="197" customFormat="1" ht="12.75" customHeight="1" x14ac:dyDescent="0.2">
      <c r="A69" s="10"/>
      <c r="B69" s="16"/>
      <c r="C69" s="10"/>
      <c r="D69" s="10"/>
      <c r="E69" s="10"/>
      <c r="F69" s="16"/>
      <c r="G69" s="16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S69"/>
    </row>
    <row r="70" spans="1:45" s="197" customFormat="1" ht="12.75" x14ac:dyDescent="0.2">
      <c r="A70" s="10"/>
      <c r="B70" s="16"/>
      <c r="C70" s="10"/>
      <c r="D70" s="10"/>
      <c r="E70" s="10"/>
      <c r="F70" s="10"/>
      <c r="G70" s="10"/>
      <c r="H70" s="9"/>
      <c r="I70" s="9"/>
      <c r="J70" s="10"/>
      <c r="K70" s="10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S70"/>
    </row>
    <row r="71" spans="1:45" s="197" customFormat="1" ht="12.75" x14ac:dyDescent="0.2">
      <c r="A71" s="10"/>
      <c r="B71" s="16"/>
      <c r="C71" s="10"/>
      <c r="D71" s="10"/>
      <c r="E71" s="10"/>
      <c r="F71" s="10"/>
      <c r="G71" s="10"/>
      <c r="H71" s="9"/>
      <c r="I71" s="9"/>
      <c r="J71" s="10"/>
      <c r="K71" s="10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S71"/>
    </row>
    <row r="72" spans="1:45" s="197" customFormat="1" ht="12.75" x14ac:dyDescent="0.2">
      <c r="A72" s="10"/>
      <c r="B72" s="16"/>
      <c r="C72" s="10"/>
      <c r="D72" s="10"/>
      <c r="E72" s="10"/>
      <c r="F72" s="10"/>
      <c r="G72" s="10"/>
      <c r="H72" s="9"/>
      <c r="I72" s="9"/>
      <c r="J72" s="10"/>
      <c r="K72" s="10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S72"/>
    </row>
    <row r="73" spans="1:45" s="197" customFormat="1" ht="12.75" x14ac:dyDescent="0.2">
      <c r="A73" s="10"/>
      <c r="B73" s="16"/>
      <c r="C73" s="10"/>
      <c r="D73" s="10"/>
      <c r="E73" s="10"/>
      <c r="F73" s="10"/>
      <c r="G73" s="10"/>
      <c r="H73" s="9"/>
      <c r="I73" s="9"/>
      <c r="J73" s="10"/>
      <c r="K73" s="10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S73"/>
    </row>
    <row r="74" spans="1:45" s="197" customFormat="1" ht="12.75" x14ac:dyDescent="0.2">
      <c r="A74" s="10"/>
      <c r="B74" s="16"/>
      <c r="C74" s="10"/>
      <c r="D74" s="10"/>
      <c r="E74" s="10"/>
      <c r="F74" s="10"/>
      <c r="G74" s="10"/>
      <c r="H74" s="9"/>
      <c r="I74" s="9"/>
      <c r="J74" s="10"/>
      <c r="K74" s="10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S74"/>
    </row>
    <row r="75" spans="1:45" s="197" customFormat="1" ht="12.75" x14ac:dyDescent="0.2">
      <c r="A75" s="10"/>
      <c r="B75" s="16"/>
      <c r="C75" s="10"/>
      <c r="D75" s="10"/>
      <c r="E75" s="10"/>
      <c r="F75" s="10"/>
      <c r="G75" s="10"/>
      <c r="H75" s="9"/>
      <c r="I75" s="9"/>
      <c r="J75" s="10"/>
      <c r="K75" s="10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S75"/>
    </row>
    <row r="76" spans="1:45" s="197" customFormat="1" ht="12.75" x14ac:dyDescent="0.2">
      <c r="A76" s="10"/>
      <c r="B76" s="16"/>
      <c r="C76" s="10"/>
      <c r="D76" s="10"/>
      <c r="E76" s="10"/>
      <c r="F76" s="10"/>
      <c r="G76" s="10"/>
      <c r="H76" s="9"/>
      <c r="I76" s="9"/>
      <c r="J76" s="10"/>
      <c r="K76" s="10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S76"/>
    </row>
    <row r="77" spans="1:45" s="197" customFormat="1" ht="12.75" x14ac:dyDescent="0.2">
      <c r="A77" s="10"/>
      <c r="B77" s="16"/>
      <c r="C77" s="10"/>
      <c r="D77" s="10"/>
      <c r="E77" s="10"/>
      <c r="F77" s="10"/>
      <c r="G77" s="10"/>
      <c r="H77" s="9"/>
      <c r="I77" s="9"/>
      <c r="J77" s="10"/>
      <c r="K77" s="10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S77"/>
    </row>
    <row r="78" spans="1:45" s="197" customFormat="1" ht="12.75" x14ac:dyDescent="0.2">
      <c r="A78" s="10"/>
      <c r="B78" s="16"/>
      <c r="C78" s="10"/>
      <c r="D78" s="10"/>
      <c r="E78" s="10"/>
      <c r="F78" s="10"/>
      <c r="G78" s="10"/>
      <c r="H78" s="9"/>
      <c r="I78" s="9"/>
      <c r="J78" s="10"/>
      <c r="K78" s="10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S78"/>
    </row>
    <row r="79" spans="1:45" s="197" customFormat="1" ht="12.75" x14ac:dyDescent="0.2">
      <c r="A79" s="10"/>
      <c r="B79" s="16"/>
      <c r="C79" s="10"/>
      <c r="D79" s="10"/>
      <c r="E79" s="10"/>
      <c r="F79" s="10"/>
      <c r="G79" s="10"/>
      <c r="H79" s="9"/>
      <c r="I79" s="9"/>
      <c r="J79" s="10"/>
      <c r="K79" s="10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S79"/>
    </row>
    <row r="80" spans="1:45" s="197" customFormat="1" ht="12.75" x14ac:dyDescent="0.2">
      <c r="A80" s="10"/>
      <c r="B80" s="16"/>
      <c r="C80" s="10"/>
      <c r="D80" s="10"/>
      <c r="E80" s="10"/>
      <c r="F80" s="10"/>
      <c r="G80" s="10"/>
      <c r="H80" s="9"/>
      <c r="I80" s="9"/>
      <c r="J80" s="10"/>
      <c r="K80" s="10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S80"/>
    </row>
    <row r="81" spans="1:45" s="197" customFormat="1" ht="12.75" x14ac:dyDescent="0.2">
      <c r="A81" s="10"/>
      <c r="B81" s="16"/>
      <c r="C81" s="10"/>
      <c r="D81" s="10"/>
      <c r="E81" s="10"/>
      <c r="F81" s="10"/>
      <c r="G81" s="10"/>
      <c r="H81" s="9"/>
      <c r="I81" s="9"/>
      <c r="J81" s="10"/>
      <c r="K81" s="10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S81"/>
    </row>
    <row r="82" spans="1:45" s="197" customFormat="1" ht="12.75" x14ac:dyDescent="0.2">
      <c r="A82" s="10"/>
      <c r="B82" s="16"/>
      <c r="C82" s="10"/>
      <c r="D82" s="10"/>
      <c r="E82" s="10"/>
      <c r="F82" s="10"/>
      <c r="G82" s="10"/>
      <c r="H82" s="9"/>
      <c r="I82" s="9"/>
      <c r="J82" s="10"/>
      <c r="K82" s="10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S82"/>
    </row>
    <row r="83" spans="1:45" s="197" customFormat="1" ht="12.75" x14ac:dyDescent="0.2">
      <c r="A83" s="10"/>
      <c r="B83" s="16"/>
      <c r="C83" s="10"/>
      <c r="D83" s="10"/>
      <c r="E83" s="10"/>
      <c r="F83" s="10"/>
      <c r="G83" s="10"/>
      <c r="H83" s="9"/>
      <c r="I83" s="9"/>
      <c r="J83" s="10"/>
      <c r="K83" s="10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S83"/>
    </row>
    <row r="84" spans="1:45" s="197" customFormat="1" ht="12.75" x14ac:dyDescent="0.2">
      <c r="A84" s="10"/>
      <c r="B84" s="16"/>
      <c r="C84" s="10"/>
      <c r="D84" s="10"/>
      <c r="E84" s="10"/>
      <c r="F84" s="10"/>
      <c r="G84" s="10"/>
      <c r="H84" s="9"/>
      <c r="I84" s="9"/>
      <c r="J84" s="10"/>
      <c r="K84" s="10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S84"/>
    </row>
    <row r="85" spans="1:45" s="197" customFormat="1" ht="12.75" x14ac:dyDescent="0.2">
      <c r="A85" s="10"/>
      <c r="B85" s="16"/>
      <c r="C85" s="10"/>
      <c r="D85" s="10"/>
      <c r="E85" s="10"/>
      <c r="F85" s="10"/>
      <c r="G85" s="10"/>
      <c r="H85" s="9"/>
      <c r="I85" s="9"/>
      <c r="J85" s="10"/>
      <c r="K85" s="10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S85"/>
    </row>
    <row r="86" spans="1:45" s="197" customFormat="1" ht="12.75" x14ac:dyDescent="0.2">
      <c r="A86" s="10"/>
      <c r="B86" s="16"/>
      <c r="C86" s="10"/>
      <c r="D86" s="10"/>
      <c r="E86" s="10"/>
      <c r="F86" s="10"/>
      <c r="G86" s="10"/>
      <c r="H86" s="9"/>
      <c r="I86" s="9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S86"/>
    </row>
    <row r="87" spans="1:45" s="197" customFormat="1" ht="12.75" x14ac:dyDescent="0.2">
      <c r="A87" s="10"/>
      <c r="B87" s="16"/>
      <c r="C87" s="10"/>
      <c r="D87" s="10"/>
      <c r="E87" s="10"/>
      <c r="F87" s="10"/>
      <c r="G87" s="10"/>
      <c r="H87" s="9"/>
      <c r="I87" s="9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S87"/>
    </row>
    <row r="88" spans="1:45" s="197" customFormat="1" ht="12.75" x14ac:dyDescent="0.2">
      <c r="A88" s="10"/>
      <c r="B88" s="16"/>
      <c r="C88" s="10"/>
      <c r="D88" s="10"/>
      <c r="E88" s="10"/>
      <c r="F88" s="10"/>
      <c r="G88" s="10"/>
      <c r="H88" s="9"/>
      <c r="I88" s="9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S88"/>
    </row>
    <row r="89" spans="1:45" s="197" customFormat="1" ht="12.75" x14ac:dyDescent="0.2">
      <c r="A89" s="10"/>
      <c r="B89" s="16"/>
      <c r="C89" s="10"/>
      <c r="D89" s="10"/>
      <c r="E89" s="10"/>
      <c r="F89" s="10"/>
      <c r="G89" s="10"/>
      <c r="H89" s="9"/>
      <c r="I89" s="9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S89"/>
    </row>
    <row r="90" spans="1:45" s="197" customFormat="1" ht="12.75" x14ac:dyDescent="0.2">
      <c r="A90" s="10"/>
      <c r="B90" s="16"/>
      <c r="C90" s="10"/>
      <c r="D90" s="10"/>
      <c r="E90" s="10"/>
      <c r="F90" s="10"/>
      <c r="G90" s="10"/>
      <c r="H90" s="9"/>
      <c r="I90" s="9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S90"/>
    </row>
    <row r="91" spans="1:45" s="197" customFormat="1" ht="12.75" x14ac:dyDescent="0.2">
      <c r="A91" s="10"/>
      <c r="B91" s="16"/>
      <c r="C91" s="10"/>
      <c r="D91" s="10"/>
      <c r="E91" s="10"/>
      <c r="F91" s="10"/>
      <c r="G91" s="10"/>
      <c r="H91" s="9"/>
      <c r="I91" s="9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S91"/>
    </row>
    <row r="92" spans="1:45" s="197" customFormat="1" ht="12.75" x14ac:dyDescent="0.2">
      <c r="A92" s="10"/>
      <c r="B92" s="16"/>
      <c r="C92" s="10"/>
      <c r="D92" s="10"/>
      <c r="E92" s="10"/>
      <c r="F92" s="10"/>
      <c r="G92" s="10"/>
      <c r="H92" s="9"/>
      <c r="I92" s="9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S92"/>
    </row>
    <row r="93" spans="1:45" s="197" customFormat="1" ht="12.75" x14ac:dyDescent="0.2">
      <c r="A93" s="10"/>
      <c r="B93" s="16"/>
      <c r="C93" s="10"/>
      <c r="D93" s="10"/>
      <c r="E93" s="10"/>
      <c r="F93" s="10"/>
      <c r="G93" s="10"/>
      <c r="H93" s="9"/>
      <c r="I93" s="9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S93"/>
    </row>
    <row r="94" spans="1:45" s="197" customFormat="1" ht="12.75" x14ac:dyDescent="0.2">
      <c r="A94" s="10"/>
      <c r="B94" s="16"/>
      <c r="C94" s="10"/>
      <c r="D94" s="10"/>
      <c r="E94" s="10"/>
      <c r="F94" s="10"/>
      <c r="G94" s="10"/>
      <c r="H94" s="9"/>
      <c r="I94" s="9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S94"/>
    </row>
    <row r="95" spans="1:45" s="197" customFormat="1" ht="12.75" x14ac:dyDescent="0.2">
      <c r="A95" s="10"/>
      <c r="B95" s="16"/>
      <c r="C95" s="10"/>
      <c r="D95" s="10"/>
      <c r="E95" s="10"/>
      <c r="F95" s="10"/>
      <c r="G95" s="10"/>
      <c r="H95" s="9"/>
      <c r="I95" s="9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S95"/>
    </row>
    <row r="96" spans="1:45" s="197" customFormat="1" ht="12.75" x14ac:dyDescent="0.2">
      <c r="A96" s="10"/>
      <c r="B96" s="16"/>
      <c r="C96" s="10"/>
      <c r="D96" s="10"/>
      <c r="E96" s="10"/>
      <c r="F96" s="10"/>
      <c r="G96" s="10"/>
      <c r="H96" s="9"/>
      <c r="I96" s="9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S96"/>
    </row>
    <row r="97" spans="1:45" s="197" customFormat="1" ht="12.75" x14ac:dyDescent="0.2">
      <c r="A97" s="10"/>
      <c r="B97" s="16"/>
      <c r="C97" s="10"/>
      <c r="D97" s="10"/>
      <c r="E97" s="10"/>
      <c r="F97" s="10"/>
      <c r="G97" s="10"/>
      <c r="H97" s="9"/>
      <c r="I97" s="9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S97"/>
    </row>
    <row r="98" spans="1:45" s="197" customFormat="1" ht="12.75" x14ac:dyDescent="0.2">
      <c r="A98" s="10"/>
      <c r="B98" s="16"/>
      <c r="C98" s="10"/>
      <c r="D98" s="10"/>
      <c r="E98" s="10"/>
      <c r="F98" s="10"/>
      <c r="G98" s="10"/>
      <c r="H98" s="9"/>
      <c r="I98" s="9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S98"/>
    </row>
    <row r="99" spans="1:45" s="197" customFormat="1" ht="12.75" x14ac:dyDescent="0.2">
      <c r="A99" s="10"/>
      <c r="B99" s="16"/>
      <c r="C99" s="10"/>
      <c r="D99" s="10"/>
      <c r="E99" s="10"/>
      <c r="F99" s="10"/>
      <c r="G99" s="10"/>
      <c r="H99" s="9"/>
      <c r="I99" s="9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S99"/>
    </row>
    <row r="100" spans="1:45" s="197" customFormat="1" ht="12.75" x14ac:dyDescent="0.2">
      <c r="A100" s="10"/>
      <c r="B100" s="16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S100"/>
    </row>
    <row r="101" spans="1:45" s="197" customFormat="1" ht="12.75" x14ac:dyDescent="0.2">
      <c r="A101" s="10"/>
      <c r="B101" s="16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S101"/>
    </row>
    <row r="102" spans="1:45" s="197" customFormat="1" ht="12.75" x14ac:dyDescent="0.2">
      <c r="A102" s="10"/>
      <c r="B102" s="16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S102"/>
    </row>
    <row r="103" spans="1:45" s="197" customFormat="1" ht="12.75" x14ac:dyDescent="0.2">
      <c r="A103" s="10"/>
      <c r="B103" s="16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S103"/>
    </row>
    <row r="104" spans="1:45" s="197" customFormat="1" ht="12.75" x14ac:dyDescent="0.2">
      <c r="A104" s="10"/>
      <c r="B104" s="16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S104"/>
    </row>
    <row r="105" spans="1:45" s="197" customFormat="1" ht="12.75" x14ac:dyDescent="0.2">
      <c r="A105" s="10"/>
      <c r="B105" s="16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S105"/>
    </row>
    <row r="106" spans="1:45" s="197" customFormat="1" ht="12.75" x14ac:dyDescent="0.2">
      <c r="A106" s="10"/>
      <c r="B106" s="16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S106"/>
    </row>
    <row r="107" spans="1:45" s="197" customFormat="1" ht="12.75" x14ac:dyDescent="0.2">
      <c r="A107" s="10"/>
      <c r="B107" s="16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S107"/>
    </row>
    <row r="108" spans="1:45" s="197" customFormat="1" ht="12.75" x14ac:dyDescent="0.2">
      <c r="A108" s="10"/>
      <c r="B108" s="16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S108"/>
    </row>
    <row r="109" spans="1:45" s="197" customFormat="1" ht="12.75" x14ac:dyDescent="0.2">
      <c r="A109" s="10"/>
      <c r="B109" s="16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S109"/>
    </row>
    <row r="110" spans="1:45" s="197" customFormat="1" ht="12.75" x14ac:dyDescent="0.2">
      <c r="A110" s="10"/>
      <c r="B110" s="16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S110"/>
    </row>
    <row r="111" spans="1:45" s="197" customFormat="1" ht="12.75" x14ac:dyDescent="0.2">
      <c r="A111" s="10"/>
      <c r="B111" s="16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S111"/>
    </row>
    <row r="112" spans="1:45" s="197" customFormat="1" ht="12.75" x14ac:dyDescent="0.2">
      <c r="A112" s="10"/>
      <c r="B112" s="16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S112"/>
    </row>
    <row r="113" spans="1:45" s="197" customFormat="1" ht="12.75" x14ac:dyDescent="0.2">
      <c r="A113" s="10"/>
      <c r="B113" s="16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S113"/>
    </row>
    <row r="114" spans="1:45" s="197" customFormat="1" ht="12.75" x14ac:dyDescent="0.2">
      <c r="A114" s="10"/>
      <c r="B114" s="16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S114"/>
    </row>
    <row r="115" spans="1:45" s="197" customFormat="1" ht="12.75" x14ac:dyDescent="0.2">
      <c r="A115" s="10"/>
      <c r="B115" s="16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S115"/>
    </row>
    <row r="116" spans="1:45" s="197" customFormat="1" ht="12.75" x14ac:dyDescent="0.2">
      <c r="A116" s="10"/>
      <c r="B116" s="16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S116"/>
    </row>
    <row r="117" spans="1:45" s="197" customFormat="1" ht="12.75" x14ac:dyDescent="0.2">
      <c r="A117" s="10"/>
      <c r="B117" s="16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S117"/>
    </row>
    <row r="118" spans="1:45" s="197" customFormat="1" ht="12.75" x14ac:dyDescent="0.2">
      <c r="A118" s="10"/>
      <c r="B118" s="16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S118"/>
    </row>
    <row r="119" spans="1:45" s="197" customFormat="1" ht="12.75" x14ac:dyDescent="0.2">
      <c r="A119" s="10"/>
      <c r="B119" s="16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S119"/>
    </row>
    <row r="120" spans="1:45" s="197" customFormat="1" ht="12.75" x14ac:dyDescent="0.2">
      <c r="A120" s="10"/>
      <c r="B120" s="16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S120"/>
    </row>
    <row r="121" spans="1:45" s="197" customFormat="1" ht="12.75" x14ac:dyDescent="0.2">
      <c r="A121" s="10"/>
      <c r="B121" s="16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S121"/>
    </row>
    <row r="122" spans="1:45" s="197" customFormat="1" ht="12.75" x14ac:dyDescent="0.2">
      <c r="A122" s="10"/>
      <c r="B122" s="16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S122"/>
    </row>
    <row r="123" spans="1:45" s="197" customFormat="1" ht="12.75" x14ac:dyDescent="0.2">
      <c r="A123" s="10"/>
      <c r="B123" s="16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S123"/>
    </row>
    <row r="124" spans="1:45" s="197" customFormat="1" ht="12.75" x14ac:dyDescent="0.2">
      <c r="A124" s="10"/>
      <c r="B124" s="16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S124"/>
    </row>
    <row r="125" spans="1:45" s="197" customFormat="1" ht="12.75" x14ac:dyDescent="0.2">
      <c r="A125" s="10"/>
      <c r="B125" s="16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S125"/>
    </row>
    <row r="126" spans="1:45" s="197" customFormat="1" ht="12.75" x14ac:dyDescent="0.2">
      <c r="A126" s="10"/>
      <c r="B126" s="16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S126"/>
    </row>
    <row r="127" spans="1:45" s="197" customFormat="1" ht="12.75" x14ac:dyDescent="0.2">
      <c r="A127" s="10"/>
      <c r="B127" s="16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S127"/>
    </row>
    <row r="128" spans="1:45" s="197" customFormat="1" ht="12.75" x14ac:dyDescent="0.2">
      <c r="A128" s="10"/>
      <c r="B128" s="16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S128"/>
    </row>
    <row r="129" spans="1:45" s="197" customFormat="1" ht="12.75" x14ac:dyDescent="0.2">
      <c r="A129" s="10"/>
      <c r="B129" s="16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S129"/>
    </row>
    <row r="130" spans="1:45" s="197" customFormat="1" ht="12.75" x14ac:dyDescent="0.2">
      <c r="A130" s="10"/>
      <c r="B130" s="16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S130"/>
    </row>
    <row r="131" spans="1:45" s="197" customFormat="1" ht="12.75" x14ac:dyDescent="0.2">
      <c r="A131" s="10"/>
      <c r="B131" s="16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S131"/>
    </row>
    <row r="132" spans="1:45" s="197" customFormat="1" ht="12.75" x14ac:dyDescent="0.2">
      <c r="A132" s="10"/>
      <c r="B132" s="16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S132"/>
    </row>
    <row r="133" spans="1:45" s="197" customFormat="1" ht="12.75" x14ac:dyDescent="0.2">
      <c r="A133" s="10"/>
      <c r="B133" s="16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S133"/>
    </row>
    <row r="134" spans="1:45" s="197" customFormat="1" ht="12.75" x14ac:dyDescent="0.2">
      <c r="A134" s="10"/>
      <c r="B134" s="16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S134"/>
    </row>
    <row r="135" spans="1:45" s="197" customFormat="1" ht="12.75" x14ac:dyDescent="0.2">
      <c r="A135" s="10"/>
      <c r="B135" s="16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S135"/>
    </row>
    <row r="136" spans="1:45" s="197" customFormat="1" ht="12.75" x14ac:dyDescent="0.2">
      <c r="A136" s="10"/>
      <c r="B136" s="16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S136"/>
    </row>
    <row r="137" spans="1:45" s="197" customFormat="1" ht="12.75" x14ac:dyDescent="0.2">
      <c r="A137" s="10"/>
      <c r="B137" s="16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S137"/>
    </row>
    <row r="138" spans="1:45" s="197" customFormat="1" ht="12.75" x14ac:dyDescent="0.2">
      <c r="A138" s="10"/>
      <c r="B138" s="16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S138"/>
    </row>
    <row r="139" spans="1:45" s="197" customFormat="1" ht="12.75" x14ac:dyDescent="0.2">
      <c r="A139" s="10"/>
      <c r="B139" s="16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S139"/>
    </row>
    <row r="140" spans="1:45" s="197" customFormat="1" ht="12.75" x14ac:dyDescent="0.2">
      <c r="A140" s="10"/>
      <c r="B140" s="16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S140"/>
    </row>
    <row r="141" spans="1:45" s="197" customFormat="1" ht="12.75" x14ac:dyDescent="0.2">
      <c r="A141" s="10"/>
      <c r="B141" s="16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S141"/>
    </row>
    <row r="142" spans="1:45" s="197" customFormat="1" ht="12.75" x14ac:dyDescent="0.2">
      <c r="A142" s="10"/>
      <c r="B142" s="16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S142"/>
    </row>
    <row r="143" spans="1:45" s="197" customFormat="1" ht="12.75" x14ac:dyDescent="0.2">
      <c r="A143" s="10"/>
      <c r="B143" s="16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S143"/>
    </row>
    <row r="144" spans="1:45" s="197" customFormat="1" ht="12.75" x14ac:dyDescent="0.2">
      <c r="A144" s="10"/>
      <c r="B144" s="16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S144"/>
    </row>
    <row r="145" spans="1:45" s="197" customFormat="1" ht="12.75" x14ac:dyDescent="0.2">
      <c r="A145" s="10"/>
      <c r="B145" s="16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S145"/>
    </row>
    <row r="146" spans="1:45" s="197" customFormat="1" ht="12.75" x14ac:dyDescent="0.2">
      <c r="A146" s="10"/>
      <c r="B146" s="16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S146"/>
    </row>
    <row r="147" spans="1:45" s="197" customFormat="1" ht="12.75" x14ac:dyDescent="0.2">
      <c r="A147" s="10"/>
      <c r="B147" s="16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S147"/>
    </row>
    <row r="148" spans="1:45" s="197" customFormat="1" ht="12.75" x14ac:dyDescent="0.2">
      <c r="A148" s="10"/>
      <c r="B148" s="16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S148"/>
    </row>
    <row r="149" spans="1:45" s="197" customFormat="1" ht="12.75" x14ac:dyDescent="0.2">
      <c r="A149" s="10"/>
      <c r="B149" s="16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S149"/>
    </row>
    <row r="150" spans="1:45" s="197" customFormat="1" ht="12.75" x14ac:dyDescent="0.2">
      <c r="A150" s="10"/>
      <c r="B150" s="16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S150"/>
    </row>
    <row r="151" spans="1:45" s="197" customFormat="1" ht="12.75" x14ac:dyDescent="0.2">
      <c r="A151" s="10"/>
      <c r="B151" s="16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S151"/>
    </row>
    <row r="152" spans="1:45" s="197" customFormat="1" ht="12.75" x14ac:dyDescent="0.2">
      <c r="A152" s="10"/>
      <c r="B152" s="16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S152"/>
    </row>
    <row r="153" spans="1:45" s="197" customFormat="1" ht="12.75" x14ac:dyDescent="0.2">
      <c r="A153" s="10"/>
      <c r="B153" s="16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S153"/>
    </row>
    <row r="154" spans="1:45" s="197" customFormat="1" ht="12.75" x14ac:dyDescent="0.2">
      <c r="A154" s="10"/>
      <c r="B154" s="16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S154"/>
    </row>
    <row r="155" spans="1:45" s="197" customFormat="1" ht="12.75" x14ac:dyDescent="0.2">
      <c r="A155" s="10"/>
      <c r="B155" s="16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S155"/>
    </row>
    <row r="156" spans="1:45" s="197" customFormat="1" ht="12.75" x14ac:dyDescent="0.2">
      <c r="A156" s="10"/>
      <c r="B156" s="16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S156"/>
    </row>
    <row r="157" spans="1:45" s="197" customFormat="1" ht="12.75" x14ac:dyDescent="0.2">
      <c r="A157" s="10"/>
      <c r="B157" s="16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S157"/>
    </row>
    <row r="158" spans="1:45" s="197" customFormat="1" ht="12.75" x14ac:dyDescent="0.2">
      <c r="A158" s="10"/>
      <c r="B158" s="16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S158"/>
    </row>
    <row r="159" spans="1:45" s="197" customFormat="1" ht="12.75" x14ac:dyDescent="0.2">
      <c r="A159" s="10"/>
      <c r="B159" s="16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S159"/>
    </row>
    <row r="160" spans="1:45" s="197" customFormat="1" ht="12.75" x14ac:dyDescent="0.2">
      <c r="A160" s="10"/>
      <c r="B160" s="16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S160"/>
    </row>
    <row r="161" spans="1:45" s="197" customFormat="1" ht="12.75" x14ac:dyDescent="0.2">
      <c r="A161" s="10"/>
      <c r="B161" s="16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S161"/>
    </row>
    <row r="162" spans="1:45" s="197" customFormat="1" ht="12.75" x14ac:dyDescent="0.2">
      <c r="A162" s="10"/>
      <c r="B162" s="16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S162"/>
    </row>
    <row r="163" spans="1:45" s="197" customFormat="1" ht="12.75" x14ac:dyDescent="0.2">
      <c r="A163" s="10"/>
      <c r="B163" s="16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S163"/>
    </row>
    <row r="164" spans="1:45" s="197" customFormat="1" ht="12.75" x14ac:dyDescent="0.2">
      <c r="A164" s="10"/>
      <c r="B164" s="16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S164"/>
    </row>
    <row r="165" spans="1:45" s="197" customFormat="1" ht="12.75" x14ac:dyDescent="0.2">
      <c r="A165" s="10"/>
      <c r="B165" s="16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S165"/>
    </row>
    <row r="166" spans="1:45" s="197" customFormat="1" ht="12.75" x14ac:dyDescent="0.2">
      <c r="A166" s="10"/>
      <c r="B166" s="16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S166"/>
    </row>
    <row r="167" spans="1:45" s="197" customFormat="1" ht="12.75" x14ac:dyDescent="0.2">
      <c r="A167" s="10"/>
      <c r="B167" s="16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S167"/>
    </row>
    <row r="168" spans="1:45" s="197" customFormat="1" ht="12.75" x14ac:dyDescent="0.2">
      <c r="A168" s="10"/>
      <c r="B168" s="16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S168"/>
    </row>
    <row r="169" spans="1:45" s="197" customFormat="1" ht="12.75" x14ac:dyDescent="0.2">
      <c r="A169" s="10"/>
      <c r="B169" s="16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S169"/>
    </row>
    <row r="170" spans="1:45" s="197" customFormat="1" ht="12.75" x14ac:dyDescent="0.2">
      <c r="A170" s="10"/>
      <c r="B170" s="16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S170"/>
    </row>
    <row r="171" spans="1:45" s="197" customFormat="1" ht="12.75" x14ac:dyDescent="0.2">
      <c r="A171" s="10"/>
      <c r="B171" s="16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S171"/>
    </row>
    <row r="172" spans="1:45" s="197" customFormat="1" ht="12.75" x14ac:dyDescent="0.2">
      <c r="A172" s="10"/>
      <c r="B172" s="16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S172"/>
    </row>
    <row r="173" spans="1:45" s="197" customFormat="1" ht="12.75" x14ac:dyDescent="0.2">
      <c r="A173" s="10"/>
      <c r="B173" s="16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S173"/>
    </row>
    <row r="174" spans="1:45" s="197" customFormat="1" ht="12.75" x14ac:dyDescent="0.2">
      <c r="A174" s="10"/>
      <c r="B174" s="16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S174"/>
    </row>
    <row r="175" spans="1:45" s="197" customFormat="1" ht="12.75" x14ac:dyDescent="0.2">
      <c r="A175" s="10"/>
      <c r="B175" s="16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S175"/>
    </row>
    <row r="176" spans="1:45" s="197" customFormat="1" ht="12.75" x14ac:dyDescent="0.2">
      <c r="A176" s="10"/>
      <c r="B176" s="16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S176"/>
    </row>
    <row r="177" spans="1:45" s="197" customFormat="1" ht="12.75" x14ac:dyDescent="0.2">
      <c r="A177" s="10"/>
      <c r="B177" s="16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S177"/>
    </row>
    <row r="178" spans="1:45" s="197" customFormat="1" ht="12.75" x14ac:dyDescent="0.2">
      <c r="A178" s="10"/>
      <c r="B178" s="16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S178"/>
    </row>
    <row r="179" spans="1:45" s="197" customFormat="1" ht="12.75" x14ac:dyDescent="0.2">
      <c r="A179" s="10"/>
      <c r="B179" s="16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S179"/>
    </row>
    <row r="180" spans="1:45" s="197" customFormat="1" ht="12.75" x14ac:dyDescent="0.2">
      <c r="A180" s="10"/>
      <c r="B180" s="16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S180"/>
    </row>
    <row r="181" spans="1:45" s="197" customFormat="1" ht="12.75" x14ac:dyDescent="0.2">
      <c r="A181" s="10"/>
      <c r="B181" s="16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S181"/>
    </row>
    <row r="182" spans="1:45" s="197" customFormat="1" ht="12.75" x14ac:dyDescent="0.2">
      <c r="A182" s="10"/>
      <c r="B182" s="16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S182"/>
    </row>
    <row r="183" spans="1:45" s="197" customFormat="1" ht="12.75" x14ac:dyDescent="0.2">
      <c r="A183" s="10"/>
      <c r="B183" s="16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S183"/>
    </row>
    <row r="184" spans="1:45" s="197" customFormat="1" ht="12.75" x14ac:dyDescent="0.2">
      <c r="A184" s="10"/>
      <c r="B184" s="16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S184"/>
    </row>
    <row r="185" spans="1:45" s="197" customFormat="1" ht="12.75" x14ac:dyDescent="0.2">
      <c r="A185" s="10"/>
      <c r="B185" s="16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S185"/>
    </row>
    <row r="186" spans="1:45" s="197" customFormat="1" ht="12.75" x14ac:dyDescent="0.2">
      <c r="A186" s="10"/>
      <c r="B186" s="16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S186"/>
    </row>
    <row r="187" spans="1:45" s="197" customFormat="1" ht="12.75" x14ac:dyDescent="0.2">
      <c r="A187" s="10"/>
      <c r="B187" s="16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S187"/>
    </row>
    <row r="188" spans="1:45" s="197" customFormat="1" ht="12.75" x14ac:dyDescent="0.2">
      <c r="A188" s="10"/>
      <c r="B188" s="16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S188"/>
    </row>
    <row r="189" spans="1:45" s="197" customFormat="1" ht="12.75" x14ac:dyDescent="0.2">
      <c r="A189" s="10"/>
      <c r="B189" s="16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S189"/>
    </row>
    <row r="190" spans="1:45" s="197" customFormat="1" ht="12.75" x14ac:dyDescent="0.2">
      <c r="A190" s="10"/>
      <c r="B190" s="16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S190"/>
    </row>
    <row r="191" spans="1:45" s="197" customFormat="1" ht="12.75" x14ac:dyDescent="0.2">
      <c r="A191" s="10"/>
      <c r="B191" s="16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S191"/>
    </row>
    <row r="192" spans="1:45" s="197" customFormat="1" ht="12.75" x14ac:dyDescent="0.2">
      <c r="A192" s="10"/>
      <c r="B192" s="16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S192"/>
    </row>
    <row r="193" spans="1:45" s="197" customFormat="1" ht="12.75" x14ac:dyDescent="0.2">
      <c r="A193" s="10"/>
      <c r="B193" s="16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S193"/>
    </row>
    <row r="194" spans="1:45" s="197" customFormat="1" ht="12.75" x14ac:dyDescent="0.2">
      <c r="A194" s="10"/>
      <c r="B194" s="16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S194"/>
    </row>
    <row r="195" spans="1:45" s="197" customFormat="1" ht="12.75" x14ac:dyDescent="0.2">
      <c r="A195" s="10"/>
      <c r="B195" s="16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S195"/>
    </row>
    <row r="196" spans="1:45" s="197" customFormat="1" ht="12.75" x14ac:dyDescent="0.2">
      <c r="A196" s="10"/>
      <c r="B196" s="16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S196"/>
    </row>
    <row r="197" spans="1:45" s="197" customFormat="1" ht="12.75" x14ac:dyDescent="0.2">
      <c r="A197" s="10"/>
      <c r="B197" s="16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S197"/>
    </row>
    <row r="198" spans="1:45" s="197" customFormat="1" ht="12.75" x14ac:dyDescent="0.2">
      <c r="A198" s="10"/>
      <c r="B198" s="16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S198"/>
    </row>
    <row r="199" spans="1:45" s="197" customFormat="1" ht="12.75" x14ac:dyDescent="0.2">
      <c r="A199" s="10"/>
      <c r="B199" s="16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S199"/>
    </row>
    <row r="200" spans="1:45" s="197" customFormat="1" ht="12.75" x14ac:dyDescent="0.2">
      <c r="A200" s="10"/>
      <c r="B200" s="16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S200"/>
    </row>
    <row r="201" spans="1:45" s="197" customFormat="1" ht="12.75" x14ac:dyDescent="0.2">
      <c r="A201" s="10"/>
      <c r="B201" s="16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S201"/>
    </row>
    <row r="202" spans="1:45" s="197" customFormat="1" ht="12.75" x14ac:dyDescent="0.2">
      <c r="A202" s="10"/>
      <c r="B202" s="16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S202"/>
    </row>
    <row r="203" spans="1:45" s="197" customFormat="1" ht="12.75" x14ac:dyDescent="0.2">
      <c r="A203" s="10"/>
      <c r="B203" s="16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S203"/>
    </row>
    <row r="204" spans="1:45" s="197" customFormat="1" ht="12.75" x14ac:dyDescent="0.2">
      <c r="A204" s="10"/>
      <c r="B204" s="16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S204"/>
    </row>
    <row r="205" spans="1:45" s="197" customFormat="1" ht="12.75" x14ac:dyDescent="0.2">
      <c r="A205" s="10"/>
      <c r="B205" s="16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S205"/>
    </row>
    <row r="206" spans="1:45" s="197" customFormat="1" ht="12.75" x14ac:dyDescent="0.2">
      <c r="A206" s="10"/>
      <c r="B206" s="16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S206"/>
    </row>
    <row r="207" spans="1:45" s="197" customFormat="1" ht="12.75" x14ac:dyDescent="0.2">
      <c r="A207" s="10"/>
      <c r="B207" s="16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S207"/>
    </row>
    <row r="208" spans="1:45" s="197" customFormat="1" ht="12.75" x14ac:dyDescent="0.2">
      <c r="A208" s="10"/>
      <c r="B208" s="16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S208"/>
    </row>
    <row r="209" spans="1:45" s="197" customFormat="1" ht="12.75" x14ac:dyDescent="0.2">
      <c r="A209" s="10"/>
      <c r="B209" s="16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S209"/>
    </row>
    <row r="210" spans="1:45" s="197" customFormat="1" ht="12.75" x14ac:dyDescent="0.2">
      <c r="A210" s="10"/>
      <c r="B210" s="16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S210"/>
    </row>
    <row r="211" spans="1:45" s="197" customFormat="1" ht="12.75" x14ac:dyDescent="0.2">
      <c r="A211" s="10"/>
      <c r="B211" s="16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S211"/>
    </row>
    <row r="212" spans="1:45" s="197" customFormat="1" ht="12.75" x14ac:dyDescent="0.2">
      <c r="A212" s="10"/>
      <c r="B212" s="16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S212"/>
    </row>
    <row r="213" spans="1:45" s="197" customFormat="1" ht="12.75" x14ac:dyDescent="0.2">
      <c r="A213" s="10"/>
      <c r="B213" s="16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S213"/>
    </row>
    <row r="214" spans="1:45" s="197" customFormat="1" ht="12.75" x14ac:dyDescent="0.2">
      <c r="A214" s="10"/>
      <c r="B214" s="16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S214"/>
    </row>
    <row r="215" spans="1:45" s="197" customFormat="1" ht="12.75" x14ac:dyDescent="0.2">
      <c r="A215" s="10"/>
      <c r="B215" s="16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S215"/>
    </row>
    <row r="216" spans="1:45" s="197" customFormat="1" ht="12.75" x14ac:dyDescent="0.2">
      <c r="A216" s="10"/>
      <c r="B216" s="16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S216"/>
    </row>
    <row r="217" spans="1:45" s="197" customFormat="1" ht="12.75" x14ac:dyDescent="0.2">
      <c r="A217" s="10"/>
      <c r="B217" s="16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S217"/>
    </row>
    <row r="218" spans="1:45" s="197" customFormat="1" ht="12.75" x14ac:dyDescent="0.2">
      <c r="A218" s="10"/>
      <c r="B218" s="16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S218"/>
    </row>
    <row r="219" spans="1:45" s="197" customFormat="1" ht="12.75" x14ac:dyDescent="0.2">
      <c r="A219" s="10"/>
      <c r="B219" s="16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S219"/>
    </row>
    <row r="220" spans="1:45" s="197" customFormat="1" ht="12.75" x14ac:dyDescent="0.2">
      <c r="A220" s="10"/>
      <c r="B220" s="16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S220"/>
    </row>
    <row r="221" spans="1:45" s="197" customFormat="1" ht="12.75" x14ac:dyDescent="0.2">
      <c r="A221" s="10"/>
      <c r="B221" s="16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S221"/>
    </row>
    <row r="222" spans="1:45" s="197" customFormat="1" ht="12.75" x14ac:dyDescent="0.2">
      <c r="A222" s="10"/>
      <c r="B222" s="16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S222"/>
    </row>
    <row r="223" spans="1:45" s="197" customFormat="1" ht="12.75" x14ac:dyDescent="0.2">
      <c r="A223" s="10"/>
      <c r="B223" s="16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S223"/>
    </row>
    <row r="224" spans="1:45" s="197" customFormat="1" ht="12.75" x14ac:dyDescent="0.2">
      <c r="A224" s="10"/>
      <c r="B224" s="16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S224"/>
    </row>
    <row r="225" spans="1:45" s="197" customFormat="1" ht="12.75" x14ac:dyDescent="0.2">
      <c r="A225" s="10"/>
      <c r="B225" s="16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S225"/>
    </row>
    <row r="226" spans="1:45" s="197" customFormat="1" ht="12.75" x14ac:dyDescent="0.2">
      <c r="A226" s="10"/>
      <c r="B226" s="16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S226"/>
    </row>
    <row r="227" spans="1:45" s="197" customFormat="1" ht="12.75" x14ac:dyDescent="0.2">
      <c r="A227" s="10"/>
      <c r="B227" s="16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S227"/>
    </row>
    <row r="228" spans="1:45" s="197" customFormat="1" ht="12.75" x14ac:dyDescent="0.2">
      <c r="A228" s="10"/>
      <c r="B228" s="16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S228"/>
    </row>
    <row r="229" spans="1:45" s="197" customFormat="1" ht="12.75" x14ac:dyDescent="0.2">
      <c r="A229" s="10"/>
      <c r="B229" s="16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S229"/>
    </row>
    <row r="230" spans="1:45" s="197" customFormat="1" ht="12.75" x14ac:dyDescent="0.2">
      <c r="A230" s="10"/>
      <c r="B230" s="16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S230"/>
    </row>
    <row r="231" spans="1:45" s="197" customFormat="1" ht="12.75" x14ac:dyDescent="0.2">
      <c r="A231" s="10"/>
      <c r="B231" s="16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S231"/>
    </row>
    <row r="232" spans="1:45" s="197" customFormat="1" ht="12.75" x14ac:dyDescent="0.2">
      <c r="A232" s="10"/>
      <c r="B232" s="16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S232"/>
    </row>
    <row r="233" spans="1:45" s="197" customFormat="1" ht="12.75" x14ac:dyDescent="0.2">
      <c r="A233" s="10"/>
      <c r="B233" s="16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S233"/>
    </row>
    <row r="234" spans="1:45" s="197" customFormat="1" ht="12.75" x14ac:dyDescent="0.2">
      <c r="A234" s="10"/>
      <c r="B234" s="16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S234"/>
    </row>
    <row r="235" spans="1:45" s="197" customFormat="1" ht="12.75" x14ac:dyDescent="0.2">
      <c r="A235" s="10"/>
      <c r="B235" s="16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S235"/>
    </row>
    <row r="236" spans="1:45" s="197" customFormat="1" ht="12.75" x14ac:dyDescent="0.2">
      <c r="A236" s="10"/>
      <c r="B236" s="16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S236"/>
    </row>
    <row r="237" spans="1:45" s="197" customFormat="1" ht="12.75" x14ac:dyDescent="0.2">
      <c r="A237" s="10"/>
      <c r="B237" s="16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S237"/>
    </row>
    <row r="238" spans="1:45" s="197" customFormat="1" ht="12.75" x14ac:dyDescent="0.2">
      <c r="A238" s="10"/>
      <c r="B238" s="16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S238"/>
    </row>
    <row r="239" spans="1:45" s="197" customFormat="1" ht="12.75" x14ac:dyDescent="0.2">
      <c r="A239" s="10"/>
      <c r="B239" s="16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S239"/>
    </row>
    <row r="240" spans="1:45" s="197" customFormat="1" ht="12.75" x14ac:dyDescent="0.2">
      <c r="A240" s="10"/>
      <c r="B240" s="16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S240"/>
    </row>
    <row r="241" spans="1:45" s="197" customFormat="1" ht="12.75" x14ac:dyDescent="0.2">
      <c r="A241" s="10"/>
      <c r="B241" s="16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S241"/>
    </row>
    <row r="242" spans="1:45" s="197" customFormat="1" ht="12.75" x14ac:dyDescent="0.2">
      <c r="A242" s="10"/>
      <c r="B242" s="16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S242"/>
    </row>
    <row r="243" spans="1:45" s="197" customFormat="1" ht="12.75" x14ac:dyDescent="0.2">
      <c r="A243" s="10"/>
      <c r="B243" s="16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S243"/>
    </row>
    <row r="244" spans="1:45" s="197" customFormat="1" ht="12.75" x14ac:dyDescent="0.2">
      <c r="A244" s="10"/>
      <c r="B244" s="16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S244"/>
    </row>
    <row r="245" spans="1:45" s="197" customFormat="1" ht="12.75" x14ac:dyDescent="0.2">
      <c r="A245" s="10"/>
      <c r="B245" s="16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S245"/>
    </row>
    <row r="246" spans="1:45" s="197" customFormat="1" ht="12.75" x14ac:dyDescent="0.2">
      <c r="A246" s="10"/>
      <c r="B246" s="16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S246"/>
    </row>
    <row r="247" spans="1:45" s="197" customFormat="1" ht="12.75" x14ac:dyDescent="0.2">
      <c r="A247" s="10"/>
      <c r="B247" s="16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S247"/>
    </row>
    <row r="248" spans="1:45" s="197" customFormat="1" ht="12.75" x14ac:dyDescent="0.2">
      <c r="A248" s="10"/>
      <c r="B248" s="16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S248"/>
    </row>
    <row r="249" spans="1:45" s="197" customFormat="1" ht="12.75" x14ac:dyDescent="0.2">
      <c r="A249" s="10"/>
      <c r="B249" s="16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S249"/>
    </row>
    <row r="250" spans="1:45" s="197" customFormat="1" ht="12.75" x14ac:dyDescent="0.2">
      <c r="A250" s="10"/>
      <c r="B250" s="16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S250"/>
    </row>
    <row r="251" spans="1:45" s="197" customFormat="1" ht="12.75" x14ac:dyDescent="0.2">
      <c r="A251" s="10"/>
      <c r="B251" s="16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S251"/>
    </row>
    <row r="252" spans="1:45" s="197" customFormat="1" ht="12.75" x14ac:dyDescent="0.2">
      <c r="A252" s="10"/>
      <c r="B252" s="16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S252"/>
    </row>
    <row r="253" spans="1:45" s="197" customFormat="1" ht="12.75" x14ac:dyDescent="0.2">
      <c r="A253" s="10"/>
      <c r="B253" s="16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S253"/>
    </row>
    <row r="254" spans="1:45" s="197" customFormat="1" ht="12.75" x14ac:dyDescent="0.2">
      <c r="A254" s="10"/>
      <c r="B254" s="16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S254"/>
    </row>
    <row r="255" spans="1:45" s="197" customFormat="1" ht="12.75" x14ac:dyDescent="0.2">
      <c r="A255" s="10"/>
      <c r="B255" s="16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S255"/>
    </row>
    <row r="256" spans="1:45" s="197" customFormat="1" ht="12.75" x14ac:dyDescent="0.2">
      <c r="A256" s="10"/>
      <c r="B256" s="16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S256"/>
    </row>
    <row r="257" spans="1:45" s="197" customFormat="1" ht="12.75" x14ac:dyDescent="0.2">
      <c r="A257" s="10"/>
      <c r="B257" s="16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S257"/>
    </row>
    <row r="258" spans="1:45" s="197" customFormat="1" ht="12.75" x14ac:dyDescent="0.2">
      <c r="A258" s="10"/>
      <c r="B258" s="16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S258"/>
    </row>
    <row r="259" spans="1:45" s="197" customFormat="1" ht="12.75" x14ac:dyDescent="0.2">
      <c r="A259" s="10"/>
      <c r="B259" s="16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S259"/>
    </row>
    <row r="260" spans="1:45" s="197" customFormat="1" ht="12.75" x14ac:dyDescent="0.2">
      <c r="A260" s="10"/>
      <c r="B260" s="16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S260"/>
    </row>
    <row r="261" spans="1:45" s="197" customFormat="1" ht="12.75" x14ac:dyDescent="0.2">
      <c r="A261" s="10"/>
      <c r="B261" s="16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S261"/>
    </row>
    <row r="262" spans="1:45" s="197" customFormat="1" ht="12.75" x14ac:dyDescent="0.2">
      <c r="A262" s="10"/>
      <c r="B262" s="16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S262"/>
    </row>
    <row r="263" spans="1:45" s="197" customFormat="1" ht="12.75" x14ac:dyDescent="0.2">
      <c r="A263" s="10"/>
      <c r="B263" s="16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S263"/>
    </row>
    <row r="264" spans="1:45" s="197" customFormat="1" ht="12.75" x14ac:dyDescent="0.2">
      <c r="A264" s="10"/>
      <c r="B264" s="16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S264"/>
    </row>
    <row r="265" spans="1:45" s="197" customFormat="1" ht="12.75" x14ac:dyDescent="0.2">
      <c r="A265" s="10"/>
      <c r="B265" s="16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S265"/>
    </row>
    <row r="266" spans="1:45" s="197" customFormat="1" ht="12.75" x14ac:dyDescent="0.2">
      <c r="A266" s="10"/>
      <c r="B266" s="16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S266"/>
    </row>
    <row r="267" spans="1:45" s="197" customFormat="1" ht="12.75" x14ac:dyDescent="0.2">
      <c r="A267" s="10"/>
      <c r="B267" s="16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S267"/>
    </row>
    <row r="268" spans="1:45" s="197" customFormat="1" ht="12.75" x14ac:dyDescent="0.2">
      <c r="A268" s="10"/>
      <c r="B268" s="16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S268"/>
    </row>
    <row r="269" spans="1:45" s="197" customFormat="1" ht="12.75" x14ac:dyDescent="0.2">
      <c r="A269" s="10"/>
      <c r="B269" s="16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S269"/>
    </row>
    <row r="270" spans="1:45" s="197" customFormat="1" ht="12.75" x14ac:dyDescent="0.2">
      <c r="A270" s="10"/>
      <c r="B270" s="16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S270"/>
    </row>
    <row r="271" spans="1:45" s="197" customFormat="1" ht="12.75" x14ac:dyDescent="0.2">
      <c r="A271" s="10"/>
      <c r="B271" s="16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S271"/>
    </row>
    <row r="272" spans="1:45" s="197" customFormat="1" ht="12.75" x14ac:dyDescent="0.2">
      <c r="A272" s="10"/>
      <c r="B272" s="16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S272"/>
    </row>
    <row r="273" spans="1:45" s="197" customFormat="1" ht="12.75" x14ac:dyDescent="0.2">
      <c r="A273" s="10"/>
      <c r="B273" s="16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S273"/>
    </row>
    <row r="274" spans="1:45" s="197" customFormat="1" ht="12.75" x14ac:dyDescent="0.2">
      <c r="A274" s="10"/>
      <c r="B274" s="16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S274"/>
    </row>
    <row r="275" spans="1:45" s="197" customFormat="1" ht="12.75" x14ac:dyDescent="0.2">
      <c r="A275" s="10"/>
      <c r="B275" s="16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S275"/>
    </row>
    <row r="276" spans="1:45" s="197" customFormat="1" ht="12.75" x14ac:dyDescent="0.2">
      <c r="A276" s="10"/>
      <c r="B276" s="16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S276"/>
    </row>
    <row r="277" spans="1:45" s="197" customFormat="1" ht="12.75" x14ac:dyDescent="0.2">
      <c r="A277" s="10"/>
      <c r="B277" s="16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S277"/>
    </row>
    <row r="278" spans="1:45" s="197" customFormat="1" ht="12.75" x14ac:dyDescent="0.2">
      <c r="A278" s="10"/>
      <c r="B278" s="16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S278"/>
    </row>
    <row r="279" spans="1:45" s="197" customFormat="1" ht="12.75" x14ac:dyDescent="0.2">
      <c r="A279" s="10"/>
      <c r="B279" s="16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S279"/>
    </row>
    <row r="280" spans="1:45" s="197" customFormat="1" ht="12.75" x14ac:dyDescent="0.2">
      <c r="A280" s="10"/>
      <c r="B280" s="16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S280"/>
    </row>
    <row r="281" spans="1:45" s="197" customFormat="1" ht="12.75" x14ac:dyDescent="0.2">
      <c r="A281" s="10"/>
      <c r="B281" s="16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S281"/>
    </row>
    <row r="282" spans="1:45" s="197" customFormat="1" ht="12.75" x14ac:dyDescent="0.2">
      <c r="A282" s="10"/>
      <c r="B282" s="16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S282"/>
    </row>
    <row r="283" spans="1:45" s="197" customFormat="1" ht="12.75" x14ac:dyDescent="0.2">
      <c r="A283" s="10"/>
      <c r="B283" s="16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S283"/>
    </row>
    <row r="284" spans="1:45" s="197" customFormat="1" ht="12.75" x14ac:dyDescent="0.2">
      <c r="A284" s="10"/>
      <c r="B284" s="16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S284"/>
    </row>
    <row r="285" spans="1:45" s="197" customFormat="1" ht="12.75" x14ac:dyDescent="0.2">
      <c r="A285" s="10"/>
      <c r="B285" s="16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S285"/>
    </row>
    <row r="286" spans="1:45" s="197" customFormat="1" ht="12.75" x14ac:dyDescent="0.2">
      <c r="A286" s="10"/>
      <c r="B286" s="16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S286"/>
    </row>
    <row r="287" spans="1:45" s="197" customFormat="1" ht="12.75" x14ac:dyDescent="0.2">
      <c r="A287" s="10"/>
      <c r="B287" s="16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S287"/>
    </row>
    <row r="288" spans="1:45" s="197" customFormat="1" ht="12.75" x14ac:dyDescent="0.2">
      <c r="A288" s="10"/>
      <c r="B288" s="16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S288"/>
    </row>
    <row r="289" spans="1:45" s="197" customFormat="1" ht="12.75" x14ac:dyDescent="0.2">
      <c r="A289" s="10"/>
      <c r="B289" s="16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S289"/>
    </row>
    <row r="290" spans="1:45" s="197" customFormat="1" ht="12.75" x14ac:dyDescent="0.2">
      <c r="A290" s="10"/>
      <c r="B290" s="16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S290"/>
    </row>
    <row r="291" spans="1:45" s="197" customFormat="1" ht="12.75" x14ac:dyDescent="0.2">
      <c r="A291" s="10"/>
      <c r="B291" s="16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S291"/>
    </row>
    <row r="292" spans="1:45" s="197" customFormat="1" ht="12.75" x14ac:dyDescent="0.2">
      <c r="A292" s="10"/>
      <c r="B292" s="16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S292"/>
    </row>
    <row r="293" spans="1:45" s="197" customFormat="1" ht="12.75" x14ac:dyDescent="0.2">
      <c r="A293" s="10"/>
      <c r="B293" s="16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S293"/>
    </row>
    <row r="294" spans="1:45" s="197" customFormat="1" ht="12.75" x14ac:dyDescent="0.2">
      <c r="A294" s="10"/>
      <c r="B294" s="16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S294"/>
    </row>
    <row r="295" spans="1:45" s="197" customFormat="1" ht="12.75" x14ac:dyDescent="0.2">
      <c r="A295" s="10"/>
      <c r="B295" s="16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S295"/>
    </row>
    <row r="296" spans="1:45" s="197" customFormat="1" ht="12.75" x14ac:dyDescent="0.2">
      <c r="A296" s="10"/>
      <c r="B296" s="16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S296"/>
    </row>
    <row r="297" spans="1:45" s="197" customFormat="1" ht="12.75" x14ac:dyDescent="0.2">
      <c r="A297" s="10"/>
      <c r="B297" s="16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S297"/>
    </row>
    <row r="298" spans="1:45" s="197" customFormat="1" ht="12.75" x14ac:dyDescent="0.2">
      <c r="A298" s="10"/>
      <c r="B298" s="16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S298"/>
    </row>
    <row r="299" spans="1:45" s="197" customFormat="1" ht="12.75" x14ac:dyDescent="0.2">
      <c r="A299" s="10"/>
      <c r="B299" s="16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S299"/>
    </row>
    <row r="300" spans="1:45" s="197" customFormat="1" ht="12.75" x14ac:dyDescent="0.2">
      <c r="A300" s="10"/>
      <c r="B300" s="16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S300"/>
    </row>
    <row r="301" spans="1:45" s="197" customFormat="1" ht="12.75" x14ac:dyDescent="0.2">
      <c r="A301" s="10"/>
      <c r="B301" s="16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S301"/>
    </row>
    <row r="302" spans="1:45" s="197" customFormat="1" ht="12.75" x14ac:dyDescent="0.2">
      <c r="A302" s="10"/>
      <c r="B302" s="16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S302"/>
    </row>
    <row r="303" spans="1:45" s="197" customFormat="1" ht="12.75" x14ac:dyDescent="0.2">
      <c r="A303" s="10"/>
      <c r="B303" s="16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S303"/>
    </row>
    <row r="304" spans="1:45" s="197" customFormat="1" ht="12.75" x14ac:dyDescent="0.2">
      <c r="A304" s="10"/>
      <c r="B304" s="16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S304"/>
    </row>
    <row r="305" spans="1:45" s="197" customFormat="1" ht="12.75" x14ac:dyDescent="0.2">
      <c r="A305" s="10"/>
      <c r="B305" s="16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S305"/>
    </row>
    <row r="306" spans="1:45" s="197" customFormat="1" ht="12.75" x14ac:dyDescent="0.2">
      <c r="A306" s="10"/>
      <c r="B306" s="16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S306"/>
    </row>
    <row r="307" spans="1:45" s="197" customFormat="1" ht="12.75" x14ac:dyDescent="0.2">
      <c r="A307" s="10"/>
      <c r="B307" s="16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S307"/>
    </row>
    <row r="308" spans="1:45" s="197" customFormat="1" ht="12.75" x14ac:dyDescent="0.2">
      <c r="A308" s="10"/>
      <c r="B308" s="16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S308"/>
    </row>
    <row r="309" spans="1:45" s="197" customFormat="1" ht="12.75" x14ac:dyDescent="0.2">
      <c r="A309" s="10"/>
      <c r="B309" s="16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S309"/>
    </row>
    <row r="310" spans="1:45" s="197" customFormat="1" ht="12.75" x14ac:dyDescent="0.2">
      <c r="A310" s="10"/>
      <c r="B310" s="16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S310"/>
    </row>
    <row r="311" spans="1:45" s="197" customFormat="1" ht="12.75" x14ac:dyDescent="0.2">
      <c r="A311" s="10"/>
      <c r="B311" s="16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S311"/>
    </row>
    <row r="312" spans="1:45" s="197" customFormat="1" ht="12.75" x14ac:dyDescent="0.2">
      <c r="A312" s="10"/>
      <c r="B312" s="16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S312"/>
    </row>
    <row r="313" spans="1:45" s="197" customFormat="1" ht="12.75" x14ac:dyDescent="0.2">
      <c r="A313" s="10"/>
      <c r="B313" s="16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S313"/>
    </row>
    <row r="314" spans="1:45" s="197" customFormat="1" ht="12.75" x14ac:dyDescent="0.2">
      <c r="A314" s="10"/>
      <c r="B314" s="16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S314"/>
    </row>
    <row r="315" spans="1:45" s="197" customFormat="1" ht="12.75" x14ac:dyDescent="0.2">
      <c r="A315" s="10"/>
      <c r="B315" s="16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S315"/>
    </row>
    <row r="316" spans="1:45" s="197" customFormat="1" ht="12.75" x14ac:dyDescent="0.2">
      <c r="A316" s="10"/>
      <c r="B316" s="16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S316"/>
    </row>
    <row r="317" spans="1:45" s="197" customFormat="1" ht="12.75" x14ac:dyDescent="0.2">
      <c r="A317" s="10"/>
      <c r="B317" s="16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S317"/>
    </row>
    <row r="318" spans="1:45" s="197" customFormat="1" ht="12.75" x14ac:dyDescent="0.2">
      <c r="A318" s="10"/>
      <c r="B318" s="16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S318"/>
    </row>
    <row r="319" spans="1:45" s="197" customFormat="1" ht="12.75" x14ac:dyDescent="0.2">
      <c r="A319" s="10"/>
      <c r="B319" s="16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S319"/>
    </row>
    <row r="320" spans="1:45" s="197" customFormat="1" ht="12.75" x14ac:dyDescent="0.2">
      <c r="A320" s="10"/>
      <c r="B320" s="16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S320"/>
    </row>
    <row r="321" spans="1:45" s="197" customFormat="1" ht="12.75" x14ac:dyDescent="0.2">
      <c r="A321" s="10"/>
      <c r="B321" s="16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S321"/>
    </row>
    <row r="322" spans="1:45" s="197" customFormat="1" ht="12.75" x14ac:dyDescent="0.2">
      <c r="A322" s="10"/>
      <c r="B322" s="16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S322"/>
    </row>
    <row r="323" spans="1:45" s="197" customFormat="1" ht="12.75" x14ac:dyDescent="0.2">
      <c r="A323" s="10"/>
      <c r="B323" s="16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S323"/>
    </row>
    <row r="324" spans="1:45" s="197" customFormat="1" ht="12.75" x14ac:dyDescent="0.2">
      <c r="A324" s="10"/>
      <c r="B324" s="16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S324"/>
    </row>
    <row r="325" spans="1:45" s="197" customFormat="1" ht="12.75" x14ac:dyDescent="0.2">
      <c r="A325" s="10"/>
      <c r="B325" s="16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S325"/>
    </row>
    <row r="326" spans="1:45" s="197" customFormat="1" ht="12.75" x14ac:dyDescent="0.2">
      <c r="A326" s="10"/>
      <c r="B326" s="16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S326"/>
    </row>
    <row r="327" spans="1:45" s="197" customFormat="1" ht="12.75" x14ac:dyDescent="0.2">
      <c r="A327" s="10"/>
      <c r="B327" s="16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S327"/>
    </row>
    <row r="328" spans="1:45" s="197" customFormat="1" ht="12.75" x14ac:dyDescent="0.2">
      <c r="A328" s="10"/>
      <c r="B328" s="16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S328"/>
    </row>
    <row r="329" spans="1:45" s="197" customFormat="1" ht="12.75" x14ac:dyDescent="0.2">
      <c r="A329" s="10"/>
      <c r="B329" s="16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S329"/>
    </row>
    <row r="330" spans="1:45" s="197" customFormat="1" ht="12.75" x14ac:dyDescent="0.2">
      <c r="A330" s="10"/>
      <c r="B330" s="16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S330"/>
    </row>
    <row r="331" spans="1:45" s="197" customFormat="1" ht="12.75" x14ac:dyDescent="0.2">
      <c r="A331" s="10"/>
      <c r="B331" s="16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S331"/>
    </row>
    <row r="332" spans="1:45" s="197" customFormat="1" ht="12.75" x14ac:dyDescent="0.2">
      <c r="A332" s="10"/>
      <c r="B332" s="16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S332"/>
    </row>
    <row r="333" spans="1:45" s="197" customFormat="1" ht="12.75" x14ac:dyDescent="0.2">
      <c r="A333" s="10"/>
      <c r="B333" s="16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S333"/>
    </row>
    <row r="334" spans="1:45" s="197" customFormat="1" ht="12.75" x14ac:dyDescent="0.2">
      <c r="A334" s="10"/>
      <c r="B334" s="16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S334"/>
    </row>
    <row r="335" spans="1:45" s="197" customFormat="1" ht="12.75" x14ac:dyDescent="0.2">
      <c r="A335" s="10"/>
      <c r="B335" s="16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S335"/>
    </row>
    <row r="336" spans="1:45" s="197" customFormat="1" ht="12.75" x14ac:dyDescent="0.2">
      <c r="A336" s="10"/>
      <c r="B336" s="16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S336"/>
    </row>
    <row r="337" spans="1:45" s="197" customFormat="1" ht="12.75" x14ac:dyDescent="0.2">
      <c r="A337" s="10"/>
      <c r="B337" s="16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S337"/>
    </row>
    <row r="338" spans="1:45" s="197" customFormat="1" ht="12.75" x14ac:dyDescent="0.2">
      <c r="A338" s="10"/>
      <c r="B338" s="16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S338"/>
    </row>
    <row r="339" spans="1:45" s="197" customFormat="1" ht="12.75" x14ac:dyDescent="0.2">
      <c r="A339" s="10"/>
      <c r="B339" s="16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S339"/>
    </row>
    <row r="340" spans="1:45" s="197" customFormat="1" ht="12.75" x14ac:dyDescent="0.2">
      <c r="A340" s="10"/>
      <c r="B340" s="16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S340"/>
    </row>
    <row r="341" spans="1:45" s="197" customFormat="1" ht="12.75" x14ac:dyDescent="0.2">
      <c r="A341" s="10"/>
      <c r="B341" s="16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S341"/>
    </row>
    <row r="342" spans="1:45" s="197" customFormat="1" ht="12.75" x14ac:dyDescent="0.2">
      <c r="A342" s="10"/>
      <c r="B342" s="16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S342"/>
    </row>
    <row r="343" spans="1:45" s="197" customFormat="1" ht="12.75" x14ac:dyDescent="0.2">
      <c r="A343" s="10"/>
      <c r="B343" s="16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S343"/>
    </row>
    <row r="344" spans="1:45" s="197" customFormat="1" ht="12.75" x14ac:dyDescent="0.2">
      <c r="A344" s="10"/>
      <c r="B344" s="16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S344"/>
    </row>
    <row r="345" spans="1:45" s="197" customFormat="1" ht="12.75" x14ac:dyDescent="0.2">
      <c r="A345" s="10"/>
      <c r="B345" s="16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S345"/>
    </row>
    <row r="346" spans="1:45" s="197" customFormat="1" ht="12.75" x14ac:dyDescent="0.2">
      <c r="A346" s="10"/>
      <c r="B346" s="16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S346"/>
    </row>
    <row r="347" spans="1:45" s="197" customFormat="1" ht="12.75" x14ac:dyDescent="0.2">
      <c r="A347" s="10"/>
      <c r="B347" s="16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S347"/>
    </row>
    <row r="348" spans="1:45" s="197" customFormat="1" ht="12.75" x14ac:dyDescent="0.2">
      <c r="A348" s="10"/>
      <c r="B348" s="16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S348"/>
    </row>
    <row r="349" spans="1:45" s="197" customFormat="1" ht="12.75" x14ac:dyDescent="0.2">
      <c r="A349" s="10"/>
      <c r="B349" s="16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S349"/>
    </row>
    <row r="350" spans="1:45" s="197" customFormat="1" ht="12.75" x14ac:dyDescent="0.2">
      <c r="A350" s="10"/>
      <c r="B350" s="16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S350"/>
    </row>
    <row r="351" spans="1:45" s="197" customFormat="1" ht="12.75" x14ac:dyDescent="0.2">
      <c r="A351" s="10"/>
      <c r="B351" s="16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S351"/>
    </row>
    <row r="352" spans="1:45" s="197" customFormat="1" ht="12.75" x14ac:dyDescent="0.2">
      <c r="A352" s="10"/>
      <c r="B352" s="16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S352"/>
    </row>
    <row r="353" spans="1:45" s="197" customFormat="1" ht="12.75" x14ac:dyDescent="0.2">
      <c r="A353" s="10"/>
      <c r="B353" s="16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S353"/>
    </row>
    <row r="354" spans="1:45" s="197" customFormat="1" ht="12.75" x14ac:dyDescent="0.2">
      <c r="A354" s="10"/>
      <c r="B354" s="16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S354"/>
    </row>
    <row r="355" spans="1:45" s="197" customFormat="1" ht="12.75" x14ac:dyDescent="0.2">
      <c r="A355" s="10"/>
      <c r="B355" s="16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S355"/>
    </row>
    <row r="356" spans="1:45" s="197" customFormat="1" ht="12.75" x14ac:dyDescent="0.2">
      <c r="A356" s="10"/>
      <c r="B356" s="16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S356"/>
    </row>
    <row r="357" spans="1:45" s="197" customFormat="1" ht="12.75" x14ac:dyDescent="0.2">
      <c r="A357" s="10"/>
      <c r="B357" s="16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S357"/>
    </row>
    <row r="358" spans="1:45" s="197" customFormat="1" ht="12.75" x14ac:dyDescent="0.2">
      <c r="A358" s="10"/>
      <c r="B358" s="16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S358"/>
    </row>
    <row r="359" spans="1:45" s="197" customFormat="1" ht="12.75" x14ac:dyDescent="0.2">
      <c r="A359" s="10"/>
      <c r="B359" s="16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S359"/>
    </row>
    <row r="360" spans="1:45" s="197" customFormat="1" ht="12.75" x14ac:dyDescent="0.2">
      <c r="A360" s="10"/>
      <c r="B360" s="16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S360"/>
    </row>
    <row r="361" spans="1:45" s="197" customFormat="1" ht="12.75" x14ac:dyDescent="0.2">
      <c r="A361" s="10"/>
      <c r="B361" s="16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S361"/>
    </row>
    <row r="362" spans="1:45" s="197" customFormat="1" ht="12.75" x14ac:dyDescent="0.2">
      <c r="A362" s="10"/>
      <c r="B362" s="16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S362"/>
    </row>
    <row r="363" spans="1:45" s="197" customFormat="1" ht="12.75" x14ac:dyDescent="0.2">
      <c r="A363" s="10"/>
      <c r="B363" s="16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S363"/>
    </row>
    <row r="364" spans="1:45" s="197" customFormat="1" ht="12.75" x14ac:dyDescent="0.2">
      <c r="A364" s="10"/>
      <c r="B364" s="16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S364"/>
    </row>
    <row r="365" spans="1:45" s="197" customFormat="1" ht="12.75" x14ac:dyDescent="0.2">
      <c r="A365" s="10"/>
      <c r="B365" s="16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S365"/>
    </row>
    <row r="366" spans="1:45" s="197" customFormat="1" ht="12.75" x14ac:dyDescent="0.2">
      <c r="A366" s="10"/>
      <c r="B366" s="16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S366"/>
    </row>
    <row r="367" spans="1:45" s="197" customFormat="1" ht="12.75" x14ac:dyDescent="0.2">
      <c r="A367" s="10"/>
      <c r="B367" s="16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S367"/>
    </row>
    <row r="368" spans="1:45" s="197" customFormat="1" ht="12.75" x14ac:dyDescent="0.2">
      <c r="A368" s="10"/>
      <c r="B368" s="16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S368"/>
    </row>
    <row r="369" spans="1:45" s="197" customFormat="1" ht="12.75" x14ac:dyDescent="0.2">
      <c r="A369" s="10"/>
      <c r="B369" s="16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S369"/>
    </row>
    <row r="370" spans="1:45" s="197" customFormat="1" ht="12.75" x14ac:dyDescent="0.2">
      <c r="A370" s="10"/>
      <c r="B370" s="16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S370"/>
    </row>
    <row r="371" spans="1:45" s="197" customFormat="1" ht="12.75" x14ac:dyDescent="0.2">
      <c r="A371" s="10"/>
      <c r="B371" s="16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S371"/>
    </row>
    <row r="372" spans="1:45" s="197" customFormat="1" ht="12.75" x14ac:dyDescent="0.2">
      <c r="A372" s="10"/>
      <c r="B372" s="16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S372"/>
    </row>
    <row r="373" spans="1:45" s="197" customFormat="1" ht="12.75" x14ac:dyDescent="0.2">
      <c r="A373" s="10"/>
      <c r="B373" s="16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S373"/>
    </row>
    <row r="374" spans="1:45" s="197" customFormat="1" ht="12.75" x14ac:dyDescent="0.2">
      <c r="A374" s="10"/>
      <c r="B374" s="16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S374"/>
    </row>
    <row r="375" spans="1:45" s="197" customFormat="1" ht="12.75" x14ac:dyDescent="0.2">
      <c r="A375" s="10"/>
      <c r="B375" s="16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S375"/>
    </row>
    <row r="376" spans="1:45" s="197" customFormat="1" ht="12.75" x14ac:dyDescent="0.2">
      <c r="A376" s="10"/>
      <c r="B376" s="16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S376"/>
    </row>
    <row r="377" spans="1:45" s="197" customFormat="1" ht="12.75" x14ac:dyDescent="0.2">
      <c r="A377" s="10"/>
      <c r="B377" s="16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S377"/>
    </row>
    <row r="378" spans="1:45" s="197" customFormat="1" ht="12.75" x14ac:dyDescent="0.2">
      <c r="A378" s="10"/>
      <c r="B378" s="16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S378"/>
    </row>
    <row r="379" spans="1:45" s="197" customFormat="1" ht="12.75" x14ac:dyDescent="0.2">
      <c r="A379" s="10"/>
      <c r="B379" s="16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S379"/>
    </row>
    <row r="380" spans="1:45" s="197" customFormat="1" ht="12.75" x14ac:dyDescent="0.2">
      <c r="A380" s="10"/>
      <c r="B380" s="16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S380"/>
    </row>
    <row r="381" spans="1:45" s="197" customFormat="1" ht="12.75" x14ac:dyDescent="0.2">
      <c r="A381" s="10"/>
      <c r="B381" s="16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S381"/>
    </row>
    <row r="382" spans="1:45" s="197" customFormat="1" ht="12.75" x14ac:dyDescent="0.2">
      <c r="A382" s="10"/>
      <c r="B382" s="16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S382"/>
    </row>
    <row r="383" spans="1:45" s="197" customFormat="1" ht="12.75" x14ac:dyDescent="0.2">
      <c r="A383" s="10"/>
      <c r="B383" s="16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S383"/>
    </row>
    <row r="384" spans="1:45" s="197" customFormat="1" ht="12.75" x14ac:dyDescent="0.2">
      <c r="A384" s="10"/>
      <c r="B384" s="16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S384"/>
    </row>
    <row r="385" spans="1:45" s="197" customFormat="1" ht="12.75" x14ac:dyDescent="0.2">
      <c r="A385" s="10"/>
      <c r="B385" s="16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S385"/>
    </row>
    <row r="386" spans="1:45" s="197" customFormat="1" ht="12.75" x14ac:dyDescent="0.2">
      <c r="A386" s="10"/>
      <c r="B386" s="16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S386"/>
    </row>
    <row r="387" spans="1:45" s="197" customFormat="1" ht="12.75" x14ac:dyDescent="0.2">
      <c r="A387" s="10"/>
      <c r="B387" s="16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S387"/>
    </row>
    <row r="388" spans="1:45" s="197" customFormat="1" ht="12.75" x14ac:dyDescent="0.2">
      <c r="A388" s="10"/>
      <c r="B388" s="16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S388"/>
    </row>
    <row r="389" spans="1:45" s="197" customFormat="1" ht="12.75" x14ac:dyDescent="0.2">
      <c r="A389" s="10"/>
      <c r="B389" s="16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S389"/>
    </row>
    <row r="390" spans="1:45" s="197" customFormat="1" ht="12.75" x14ac:dyDescent="0.2">
      <c r="A390" s="10"/>
      <c r="B390" s="16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S390"/>
    </row>
    <row r="391" spans="1:45" s="197" customFormat="1" ht="12.75" x14ac:dyDescent="0.2">
      <c r="A391" s="10"/>
      <c r="B391" s="16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S391"/>
    </row>
    <row r="392" spans="1:45" s="197" customFormat="1" ht="12.75" x14ac:dyDescent="0.2">
      <c r="A392" s="10"/>
      <c r="B392" s="16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S392"/>
    </row>
    <row r="393" spans="1:45" s="197" customFormat="1" ht="12.75" x14ac:dyDescent="0.2">
      <c r="A393" s="10"/>
      <c r="B393" s="16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S393"/>
    </row>
    <row r="394" spans="1:45" s="197" customFormat="1" ht="12.75" x14ac:dyDescent="0.2">
      <c r="A394" s="10"/>
      <c r="B394" s="16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S394"/>
    </row>
    <row r="395" spans="1:45" s="197" customFormat="1" ht="12.75" x14ac:dyDescent="0.2">
      <c r="A395" s="10"/>
      <c r="B395" s="16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S395"/>
    </row>
    <row r="396" spans="1:45" s="197" customFormat="1" ht="12.75" x14ac:dyDescent="0.2">
      <c r="A396" s="10"/>
      <c r="B396" s="16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S396"/>
    </row>
    <row r="397" spans="1:45" s="197" customFormat="1" ht="12.75" x14ac:dyDescent="0.2">
      <c r="A397" s="10"/>
      <c r="B397" s="16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S397"/>
    </row>
    <row r="398" spans="1:45" s="197" customFormat="1" ht="12.75" x14ac:dyDescent="0.2">
      <c r="A398" s="10"/>
      <c r="B398" s="16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S398"/>
    </row>
    <row r="399" spans="1:45" s="197" customFormat="1" ht="12.75" x14ac:dyDescent="0.2">
      <c r="A399" s="10"/>
      <c r="B399" s="16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S399"/>
    </row>
    <row r="400" spans="1:45" s="197" customFormat="1" ht="12.75" x14ac:dyDescent="0.2">
      <c r="A400" s="10"/>
      <c r="B400" s="16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S400"/>
    </row>
    <row r="401" spans="1:45" s="197" customFormat="1" ht="12.75" x14ac:dyDescent="0.2">
      <c r="A401" s="10"/>
      <c r="B401" s="16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S401"/>
    </row>
    <row r="402" spans="1:45" s="197" customFormat="1" ht="12.75" x14ac:dyDescent="0.2">
      <c r="A402" s="10"/>
      <c r="B402" s="16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S402"/>
    </row>
    <row r="403" spans="1:45" s="197" customFormat="1" ht="12.75" x14ac:dyDescent="0.2">
      <c r="A403" s="10"/>
      <c r="B403" s="16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S403"/>
    </row>
    <row r="404" spans="1:45" s="197" customFormat="1" ht="12.75" x14ac:dyDescent="0.2">
      <c r="A404" s="10"/>
      <c r="B404" s="16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S404"/>
    </row>
    <row r="405" spans="1:45" s="197" customFormat="1" ht="12.75" x14ac:dyDescent="0.2">
      <c r="A405" s="10"/>
      <c r="B405" s="16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S405"/>
    </row>
    <row r="406" spans="1:45" s="197" customFormat="1" ht="12.75" x14ac:dyDescent="0.2">
      <c r="A406" s="10"/>
      <c r="B406" s="16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S406"/>
    </row>
    <row r="407" spans="1:45" s="197" customFormat="1" ht="12.75" x14ac:dyDescent="0.2">
      <c r="A407" s="10"/>
      <c r="B407" s="16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S407"/>
    </row>
    <row r="408" spans="1:45" s="197" customFormat="1" ht="12.75" x14ac:dyDescent="0.2">
      <c r="A408" s="10"/>
      <c r="B408" s="16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S408"/>
    </row>
    <row r="409" spans="1:45" s="197" customFormat="1" ht="12.75" x14ac:dyDescent="0.2">
      <c r="A409" s="10"/>
      <c r="B409" s="16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S409"/>
    </row>
    <row r="410" spans="1:45" s="197" customFormat="1" ht="12.75" x14ac:dyDescent="0.2">
      <c r="A410" s="10"/>
      <c r="B410" s="16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S410"/>
    </row>
    <row r="411" spans="1:45" s="197" customFormat="1" ht="12.75" x14ac:dyDescent="0.2">
      <c r="A411" s="10"/>
      <c r="B411" s="16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S411"/>
    </row>
    <row r="412" spans="1:45" s="197" customFormat="1" ht="12.75" x14ac:dyDescent="0.2">
      <c r="A412" s="10"/>
      <c r="B412" s="16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S412"/>
    </row>
    <row r="413" spans="1:45" s="197" customFormat="1" ht="12.75" x14ac:dyDescent="0.2">
      <c r="A413" s="10"/>
      <c r="B413" s="16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S413"/>
    </row>
    <row r="414" spans="1:45" s="197" customFormat="1" ht="12.75" x14ac:dyDescent="0.2">
      <c r="A414" s="10"/>
      <c r="B414" s="16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S414"/>
    </row>
    <row r="415" spans="1:45" s="197" customFormat="1" ht="12.75" x14ac:dyDescent="0.2">
      <c r="A415" s="10"/>
      <c r="B415" s="16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S415"/>
    </row>
    <row r="416" spans="1:45" s="197" customFormat="1" ht="12.75" x14ac:dyDescent="0.2">
      <c r="A416" s="10"/>
      <c r="B416" s="16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S416"/>
    </row>
    <row r="417" spans="1:45" s="197" customFormat="1" ht="12.75" x14ac:dyDescent="0.2">
      <c r="A417" s="10"/>
      <c r="B417" s="16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S417"/>
    </row>
    <row r="418" spans="1:45" s="197" customFormat="1" ht="12.75" x14ac:dyDescent="0.2">
      <c r="A418" s="10"/>
      <c r="B418" s="16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S418"/>
    </row>
    <row r="419" spans="1:45" s="197" customFormat="1" ht="12.75" x14ac:dyDescent="0.2">
      <c r="A419" s="10"/>
      <c r="B419" s="16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S419"/>
    </row>
    <row r="420" spans="1:45" s="197" customFormat="1" ht="12.75" x14ac:dyDescent="0.2">
      <c r="A420" s="10"/>
      <c r="B420" s="16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S420"/>
    </row>
    <row r="421" spans="1:45" s="197" customFormat="1" ht="12.75" x14ac:dyDescent="0.2">
      <c r="A421" s="10"/>
      <c r="B421" s="16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S421"/>
    </row>
    <row r="422" spans="1:45" s="197" customFormat="1" ht="12.75" x14ac:dyDescent="0.2">
      <c r="A422" s="10"/>
      <c r="B422" s="16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S422"/>
    </row>
    <row r="423" spans="1:45" s="197" customFormat="1" ht="12.75" x14ac:dyDescent="0.2">
      <c r="A423" s="10"/>
      <c r="B423" s="16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S423"/>
    </row>
    <row r="424" spans="1:45" s="197" customFormat="1" ht="12.75" x14ac:dyDescent="0.2">
      <c r="A424" s="10"/>
      <c r="B424" s="16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S424"/>
    </row>
    <row r="425" spans="1:45" s="197" customFormat="1" ht="12.75" x14ac:dyDescent="0.2">
      <c r="A425" s="10"/>
      <c r="B425" s="16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S425"/>
    </row>
    <row r="426" spans="1:45" s="197" customFormat="1" ht="12.75" x14ac:dyDescent="0.2">
      <c r="A426" s="10"/>
      <c r="B426" s="16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S426"/>
    </row>
    <row r="427" spans="1:45" s="197" customFormat="1" ht="12.75" x14ac:dyDescent="0.2">
      <c r="A427" s="10"/>
      <c r="B427" s="16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S427"/>
    </row>
    <row r="428" spans="1:45" s="197" customFormat="1" ht="12.75" x14ac:dyDescent="0.2">
      <c r="A428" s="10"/>
      <c r="B428" s="16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S428"/>
    </row>
    <row r="429" spans="1:45" s="197" customFormat="1" ht="12.75" x14ac:dyDescent="0.2">
      <c r="A429" s="10"/>
      <c r="B429" s="16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S429"/>
    </row>
    <row r="430" spans="1:45" s="197" customFormat="1" ht="12.75" x14ac:dyDescent="0.2">
      <c r="A430" s="10"/>
      <c r="B430" s="16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S430"/>
    </row>
    <row r="431" spans="1:45" s="197" customFormat="1" ht="12.75" x14ac:dyDescent="0.2">
      <c r="A431" s="10"/>
      <c r="B431" s="16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S431"/>
    </row>
    <row r="432" spans="1:45" s="197" customFormat="1" ht="12.75" x14ac:dyDescent="0.2">
      <c r="A432" s="10"/>
      <c r="B432" s="16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S432"/>
    </row>
    <row r="433" spans="1:45" s="197" customFormat="1" ht="12.75" x14ac:dyDescent="0.2">
      <c r="A433" s="10"/>
      <c r="B433" s="16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S433"/>
    </row>
    <row r="434" spans="1:45" s="197" customFormat="1" ht="12.75" x14ac:dyDescent="0.2">
      <c r="A434" s="10"/>
      <c r="B434" s="16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S434"/>
    </row>
    <row r="435" spans="1:45" s="197" customFormat="1" ht="12.75" x14ac:dyDescent="0.2">
      <c r="A435" s="10"/>
      <c r="B435" s="16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S435"/>
    </row>
    <row r="436" spans="1:45" s="197" customFormat="1" ht="12.75" x14ac:dyDescent="0.2">
      <c r="A436" s="10"/>
      <c r="B436" s="16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S436"/>
    </row>
    <row r="437" spans="1:45" s="197" customFormat="1" ht="12.75" x14ac:dyDescent="0.2">
      <c r="A437" s="10"/>
      <c r="B437" s="16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S437"/>
    </row>
    <row r="438" spans="1:45" s="197" customFormat="1" ht="12.75" x14ac:dyDescent="0.2">
      <c r="A438" s="10"/>
      <c r="B438" s="16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S438"/>
    </row>
    <row r="439" spans="1:45" s="197" customFormat="1" ht="12.75" x14ac:dyDescent="0.2">
      <c r="A439" s="10"/>
      <c r="B439" s="16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S439"/>
    </row>
    <row r="440" spans="1:45" s="197" customFormat="1" ht="12.75" x14ac:dyDescent="0.2">
      <c r="A440" s="10"/>
      <c r="B440" s="16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S440"/>
    </row>
    <row r="441" spans="1:45" s="197" customFormat="1" ht="12.75" x14ac:dyDescent="0.2">
      <c r="A441" s="10"/>
      <c r="B441" s="16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S441"/>
    </row>
    <row r="442" spans="1:45" s="197" customFormat="1" ht="12.75" x14ac:dyDescent="0.2">
      <c r="A442" s="10"/>
      <c r="B442" s="16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S442"/>
    </row>
    <row r="443" spans="1:45" s="197" customFormat="1" ht="12.75" x14ac:dyDescent="0.2">
      <c r="A443" s="10"/>
      <c r="B443" s="16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S443"/>
    </row>
    <row r="444" spans="1:45" s="197" customFormat="1" ht="12.75" x14ac:dyDescent="0.2">
      <c r="A444" s="10"/>
      <c r="B444" s="16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S444"/>
    </row>
    <row r="445" spans="1:45" s="197" customFormat="1" ht="12.75" x14ac:dyDescent="0.2">
      <c r="A445" s="10"/>
      <c r="B445" s="16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S445"/>
    </row>
    <row r="446" spans="1:45" s="197" customFormat="1" ht="12.75" x14ac:dyDescent="0.2">
      <c r="A446" s="10"/>
      <c r="B446" s="16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S446"/>
    </row>
    <row r="447" spans="1:45" s="197" customFormat="1" ht="12.75" x14ac:dyDescent="0.2">
      <c r="A447" s="10"/>
      <c r="B447" s="16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S447"/>
    </row>
    <row r="448" spans="1:45" s="197" customFormat="1" ht="12.75" x14ac:dyDescent="0.2">
      <c r="A448" s="10"/>
      <c r="B448" s="16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S448"/>
    </row>
    <row r="449" spans="1:45" s="197" customFormat="1" ht="12.75" x14ac:dyDescent="0.2">
      <c r="A449" s="10"/>
      <c r="B449" s="16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S449"/>
    </row>
    <row r="450" spans="1:45" s="197" customFormat="1" ht="12.75" x14ac:dyDescent="0.2">
      <c r="A450" s="10"/>
      <c r="B450" s="16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S450"/>
    </row>
    <row r="451" spans="1:45" s="197" customFormat="1" ht="12.75" x14ac:dyDescent="0.2">
      <c r="A451" s="10"/>
      <c r="B451" s="16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S451"/>
    </row>
    <row r="452" spans="1:45" s="197" customFormat="1" ht="12.75" x14ac:dyDescent="0.2">
      <c r="A452" s="10"/>
      <c r="B452" s="16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S452"/>
    </row>
    <row r="453" spans="1:45" s="197" customFormat="1" ht="12.75" x14ac:dyDescent="0.2">
      <c r="A453" s="10"/>
      <c r="B453" s="16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S453"/>
    </row>
    <row r="454" spans="1:45" s="197" customFormat="1" ht="12.75" x14ac:dyDescent="0.2">
      <c r="A454" s="10"/>
      <c r="B454" s="16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S454"/>
    </row>
    <row r="455" spans="1:45" s="197" customFormat="1" ht="12.75" x14ac:dyDescent="0.2">
      <c r="A455" s="10"/>
      <c r="B455" s="16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S455"/>
    </row>
    <row r="456" spans="1:45" s="197" customFormat="1" ht="12.75" x14ac:dyDescent="0.2">
      <c r="A456" s="10"/>
      <c r="B456" s="16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S456"/>
    </row>
    <row r="457" spans="1:45" s="197" customFormat="1" ht="12.75" x14ac:dyDescent="0.2">
      <c r="A457" s="10"/>
      <c r="B457" s="16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S457"/>
    </row>
    <row r="458" spans="1:45" s="197" customFormat="1" ht="12.75" x14ac:dyDescent="0.2">
      <c r="A458" s="10"/>
      <c r="B458" s="16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S458"/>
    </row>
    <row r="459" spans="1:45" s="197" customFormat="1" ht="12.75" x14ac:dyDescent="0.2">
      <c r="A459" s="10"/>
      <c r="B459" s="16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S459"/>
    </row>
    <row r="460" spans="1:45" s="197" customFormat="1" ht="12.75" x14ac:dyDescent="0.2">
      <c r="A460" s="10"/>
      <c r="B460" s="16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S460"/>
    </row>
    <row r="461" spans="1:45" s="197" customFormat="1" ht="12.75" x14ac:dyDescent="0.2">
      <c r="A461" s="10"/>
      <c r="B461" s="16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S461"/>
    </row>
    <row r="462" spans="1:45" s="197" customFormat="1" ht="12.75" x14ac:dyDescent="0.2">
      <c r="A462" s="10"/>
      <c r="B462" s="16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S462"/>
    </row>
    <row r="463" spans="1:45" s="197" customFormat="1" ht="12.75" x14ac:dyDescent="0.2">
      <c r="A463" s="10"/>
      <c r="B463" s="16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S463"/>
    </row>
    <row r="464" spans="1:45" s="197" customFormat="1" ht="12.75" x14ac:dyDescent="0.2">
      <c r="A464" s="10"/>
      <c r="B464" s="16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S464"/>
    </row>
    <row r="465" spans="1:45" s="197" customFormat="1" ht="12.75" x14ac:dyDescent="0.2">
      <c r="A465" s="10"/>
      <c r="B465" s="16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S465"/>
    </row>
    <row r="466" spans="1:45" s="197" customFormat="1" ht="12.75" x14ac:dyDescent="0.2">
      <c r="A466" s="10"/>
      <c r="B466" s="16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S466"/>
    </row>
    <row r="467" spans="1:45" s="197" customFormat="1" ht="12.75" x14ac:dyDescent="0.2">
      <c r="A467" s="10"/>
      <c r="B467" s="16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S467"/>
    </row>
    <row r="468" spans="1:45" s="197" customFormat="1" ht="12.75" x14ac:dyDescent="0.2">
      <c r="A468" s="10"/>
      <c r="B468" s="16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S468"/>
    </row>
    <row r="469" spans="1:45" s="197" customFormat="1" ht="12.75" x14ac:dyDescent="0.2">
      <c r="A469" s="10"/>
      <c r="B469" s="16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S469"/>
    </row>
    <row r="470" spans="1:45" s="197" customFormat="1" ht="12.75" x14ac:dyDescent="0.2">
      <c r="A470" s="10"/>
      <c r="B470" s="16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S470"/>
    </row>
    <row r="471" spans="1:45" s="197" customFormat="1" ht="12.75" x14ac:dyDescent="0.2">
      <c r="A471" s="10"/>
      <c r="B471" s="16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S471"/>
    </row>
    <row r="472" spans="1:45" s="197" customFormat="1" ht="12.75" x14ac:dyDescent="0.2">
      <c r="A472" s="10"/>
      <c r="B472" s="16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S472"/>
    </row>
    <row r="473" spans="1:45" s="197" customFormat="1" ht="12.75" x14ac:dyDescent="0.2">
      <c r="A473" s="10"/>
      <c r="B473" s="16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S473"/>
    </row>
    <row r="474" spans="1:45" s="197" customFormat="1" ht="12.75" x14ac:dyDescent="0.2">
      <c r="A474" s="10"/>
      <c r="B474" s="16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S474"/>
    </row>
    <row r="475" spans="1:45" s="197" customFormat="1" ht="12.75" x14ac:dyDescent="0.2">
      <c r="A475" s="10"/>
      <c r="B475" s="16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S475"/>
    </row>
    <row r="476" spans="1:45" s="197" customFormat="1" ht="12.75" x14ac:dyDescent="0.2">
      <c r="A476" s="10"/>
      <c r="B476" s="16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S476"/>
    </row>
    <row r="477" spans="1:45" s="197" customFormat="1" ht="12.75" x14ac:dyDescent="0.2">
      <c r="A477" s="10"/>
      <c r="B477" s="16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S477"/>
    </row>
    <row r="478" spans="1:45" s="197" customFormat="1" ht="12.75" x14ac:dyDescent="0.2">
      <c r="A478" s="10"/>
      <c r="B478" s="16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S478"/>
    </row>
    <row r="479" spans="1:45" s="197" customFormat="1" ht="12.75" x14ac:dyDescent="0.2">
      <c r="A479" s="10"/>
      <c r="B479" s="16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S479"/>
    </row>
    <row r="480" spans="1:45" s="197" customFormat="1" ht="12.75" x14ac:dyDescent="0.2">
      <c r="A480" s="10"/>
      <c r="B480" s="16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S480"/>
    </row>
    <row r="481" spans="1:45" s="197" customFormat="1" ht="12.75" x14ac:dyDescent="0.2">
      <c r="A481" s="10"/>
      <c r="B481" s="16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S481"/>
    </row>
    <row r="482" spans="1:45" s="197" customFormat="1" ht="12.75" x14ac:dyDescent="0.2">
      <c r="A482" s="10"/>
      <c r="B482" s="16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S482"/>
    </row>
    <row r="483" spans="1:45" s="197" customFormat="1" ht="12.75" x14ac:dyDescent="0.2">
      <c r="A483" s="10"/>
      <c r="B483" s="16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S483"/>
    </row>
    <row r="484" spans="1:45" s="197" customFormat="1" ht="12.75" x14ac:dyDescent="0.2">
      <c r="A484" s="10"/>
      <c r="B484" s="16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S484"/>
    </row>
    <row r="485" spans="1:45" s="197" customFormat="1" ht="12.75" x14ac:dyDescent="0.2">
      <c r="A485" s="10"/>
      <c r="B485" s="16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S485"/>
    </row>
    <row r="486" spans="1:45" s="197" customFormat="1" ht="12.75" x14ac:dyDescent="0.2">
      <c r="A486" s="10"/>
      <c r="B486" s="16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S486"/>
    </row>
    <row r="487" spans="1:45" s="197" customFormat="1" ht="12.75" x14ac:dyDescent="0.2">
      <c r="A487" s="10"/>
      <c r="B487" s="16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S487"/>
    </row>
    <row r="488" spans="1:45" s="197" customFormat="1" ht="12.75" x14ac:dyDescent="0.2">
      <c r="A488" s="10"/>
      <c r="B488" s="16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S488"/>
    </row>
    <row r="489" spans="1:45" s="197" customFormat="1" ht="12.75" x14ac:dyDescent="0.2">
      <c r="A489" s="10"/>
      <c r="B489" s="16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S489"/>
    </row>
    <row r="490" spans="1:45" s="197" customFormat="1" ht="12.75" x14ac:dyDescent="0.2">
      <c r="A490" s="10"/>
      <c r="B490" s="16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S490"/>
    </row>
    <row r="491" spans="1:45" s="197" customFormat="1" ht="12.75" x14ac:dyDescent="0.2">
      <c r="A491" s="10"/>
      <c r="B491" s="16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S491"/>
    </row>
    <row r="492" spans="1:45" s="197" customFormat="1" ht="12.75" x14ac:dyDescent="0.2">
      <c r="A492" s="10"/>
      <c r="B492" s="16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S492"/>
    </row>
    <row r="493" spans="1:45" s="197" customFormat="1" ht="12.75" x14ac:dyDescent="0.2">
      <c r="A493" s="10"/>
      <c r="B493" s="16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S493"/>
    </row>
    <row r="494" spans="1:45" s="197" customFormat="1" ht="12.75" x14ac:dyDescent="0.2">
      <c r="A494" s="10"/>
      <c r="B494" s="16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S494"/>
    </row>
    <row r="495" spans="1:45" s="197" customFormat="1" ht="12.75" x14ac:dyDescent="0.2">
      <c r="A495" s="10"/>
      <c r="B495" s="16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S495"/>
    </row>
    <row r="496" spans="1:45" s="197" customFormat="1" ht="12.75" x14ac:dyDescent="0.2">
      <c r="A496" s="10"/>
      <c r="B496" s="16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S496"/>
    </row>
    <row r="497" spans="1:45" s="197" customFormat="1" ht="12.75" x14ac:dyDescent="0.2">
      <c r="A497" s="10"/>
      <c r="B497" s="16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S497"/>
    </row>
    <row r="498" spans="1:45" s="197" customFormat="1" ht="12.75" x14ac:dyDescent="0.2">
      <c r="A498" s="10"/>
      <c r="B498" s="16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S498"/>
    </row>
    <row r="499" spans="1:45" s="197" customFormat="1" ht="12.75" x14ac:dyDescent="0.2">
      <c r="A499" s="10"/>
      <c r="B499" s="16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S499"/>
    </row>
    <row r="500" spans="1:45" s="197" customFormat="1" ht="12.75" x14ac:dyDescent="0.2">
      <c r="A500" s="10"/>
      <c r="B500" s="16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S500"/>
    </row>
    <row r="501" spans="1:45" s="197" customFormat="1" ht="12.75" x14ac:dyDescent="0.2">
      <c r="A501" s="10"/>
      <c r="B501" s="16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S501"/>
    </row>
    <row r="502" spans="1:45" s="197" customFormat="1" ht="12.75" x14ac:dyDescent="0.2">
      <c r="A502" s="10"/>
      <c r="B502" s="16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S502"/>
    </row>
    <row r="503" spans="1:45" s="197" customFormat="1" ht="12.75" x14ac:dyDescent="0.2">
      <c r="A503" s="10"/>
      <c r="B503" s="16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S503"/>
    </row>
    <row r="504" spans="1:45" s="197" customFormat="1" ht="12.75" x14ac:dyDescent="0.2">
      <c r="A504" s="10"/>
      <c r="B504" s="16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S504"/>
    </row>
    <row r="505" spans="1:45" s="197" customFormat="1" ht="12.75" x14ac:dyDescent="0.2">
      <c r="A505" s="10"/>
      <c r="B505" s="16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S505"/>
    </row>
    <row r="506" spans="1:45" s="197" customFormat="1" ht="12.75" x14ac:dyDescent="0.2">
      <c r="A506" s="10"/>
      <c r="B506" s="16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S506"/>
    </row>
    <row r="507" spans="1:45" s="197" customFormat="1" ht="12.75" x14ac:dyDescent="0.2">
      <c r="A507" s="10"/>
      <c r="B507" s="16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S507"/>
    </row>
    <row r="508" spans="1:45" s="197" customFormat="1" ht="12.75" x14ac:dyDescent="0.2">
      <c r="A508" s="10"/>
      <c r="B508" s="16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S508"/>
    </row>
    <row r="509" spans="1:45" s="197" customFormat="1" ht="12.75" x14ac:dyDescent="0.2">
      <c r="A509" s="10"/>
      <c r="B509" s="16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S509"/>
    </row>
    <row r="510" spans="1:45" s="197" customFormat="1" ht="12.75" x14ac:dyDescent="0.2">
      <c r="A510" s="10"/>
      <c r="B510" s="16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S510"/>
    </row>
    <row r="511" spans="1:45" s="197" customFormat="1" ht="12.75" x14ac:dyDescent="0.2">
      <c r="A511" s="10"/>
      <c r="B511" s="16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S511"/>
    </row>
    <row r="512" spans="1:45" s="197" customFormat="1" ht="12.75" x14ac:dyDescent="0.2">
      <c r="A512" s="10"/>
      <c r="B512" s="16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S512"/>
    </row>
    <row r="513" spans="1:45" s="197" customFormat="1" ht="12.75" x14ac:dyDescent="0.2">
      <c r="A513" s="10"/>
      <c r="B513" s="16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S513"/>
    </row>
    <row r="514" spans="1:45" s="197" customFormat="1" ht="12.75" x14ac:dyDescent="0.2">
      <c r="A514" s="10"/>
      <c r="B514" s="16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S514"/>
    </row>
    <row r="515" spans="1:45" s="197" customFormat="1" ht="12.75" x14ac:dyDescent="0.2">
      <c r="A515" s="10"/>
      <c r="B515" s="16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S515"/>
    </row>
    <row r="516" spans="1:45" s="197" customFormat="1" ht="12.75" x14ac:dyDescent="0.2">
      <c r="A516" s="10"/>
      <c r="B516" s="16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S516"/>
    </row>
    <row r="517" spans="1:45" s="197" customFormat="1" ht="12.75" x14ac:dyDescent="0.2">
      <c r="A517" s="10"/>
      <c r="B517" s="16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S517"/>
    </row>
    <row r="518" spans="1:45" s="197" customFormat="1" ht="12.75" x14ac:dyDescent="0.2">
      <c r="A518" s="10"/>
      <c r="B518" s="16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S518"/>
    </row>
    <row r="519" spans="1:45" s="197" customFormat="1" ht="12.75" x14ac:dyDescent="0.2">
      <c r="A519" s="10"/>
      <c r="B519" s="16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S519"/>
    </row>
    <row r="520" spans="1:45" s="197" customFormat="1" ht="12.75" x14ac:dyDescent="0.2">
      <c r="A520" s="10"/>
      <c r="B520" s="16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S520"/>
    </row>
    <row r="521" spans="1:45" s="197" customFormat="1" ht="12.75" x14ac:dyDescent="0.2">
      <c r="A521" s="10"/>
      <c r="B521" s="16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S521"/>
    </row>
    <row r="522" spans="1:45" s="197" customFormat="1" ht="12.75" x14ac:dyDescent="0.2">
      <c r="A522" s="10"/>
      <c r="B522" s="16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S522"/>
    </row>
    <row r="523" spans="1:45" s="197" customFormat="1" ht="12.75" x14ac:dyDescent="0.2">
      <c r="A523" s="10"/>
      <c r="B523" s="16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S523"/>
    </row>
    <row r="524" spans="1:45" s="197" customFormat="1" ht="12.75" x14ac:dyDescent="0.2">
      <c r="A524" s="10"/>
      <c r="B524" s="16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S524"/>
    </row>
    <row r="525" spans="1:45" s="197" customFormat="1" ht="12.75" x14ac:dyDescent="0.2">
      <c r="A525" s="10"/>
      <c r="B525" s="16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S525"/>
    </row>
    <row r="526" spans="1:45" s="197" customFormat="1" ht="12.75" x14ac:dyDescent="0.2">
      <c r="A526" s="10"/>
      <c r="B526" s="16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S526"/>
    </row>
    <row r="527" spans="1:45" s="197" customFormat="1" ht="12.75" x14ac:dyDescent="0.2">
      <c r="A527" s="10"/>
      <c r="B527" s="16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S527"/>
    </row>
    <row r="528" spans="1:45" s="197" customFormat="1" ht="12.75" x14ac:dyDescent="0.2">
      <c r="A528" s="10"/>
      <c r="B528" s="16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S528"/>
    </row>
    <row r="529" spans="1:45" s="197" customFormat="1" ht="12.75" x14ac:dyDescent="0.2">
      <c r="A529" s="10"/>
      <c r="B529" s="16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S529"/>
    </row>
    <row r="530" spans="1:45" s="197" customFormat="1" ht="12.75" x14ac:dyDescent="0.2">
      <c r="A530" s="10"/>
      <c r="B530" s="16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S530"/>
    </row>
    <row r="531" spans="1:45" s="197" customFormat="1" ht="12.75" x14ac:dyDescent="0.2">
      <c r="A531" s="10"/>
      <c r="B531" s="16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S531"/>
    </row>
    <row r="532" spans="1:45" s="197" customFormat="1" ht="12.75" x14ac:dyDescent="0.2">
      <c r="A532" s="10"/>
      <c r="B532" s="16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S532"/>
    </row>
    <row r="533" spans="1:45" s="197" customFormat="1" ht="12.75" x14ac:dyDescent="0.2">
      <c r="A533" s="10"/>
      <c r="B533" s="16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S533"/>
    </row>
    <row r="534" spans="1:45" s="197" customFormat="1" ht="12.75" x14ac:dyDescent="0.2">
      <c r="A534" s="10"/>
      <c r="B534" s="16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S534"/>
    </row>
    <row r="535" spans="1:45" s="197" customFormat="1" ht="12.75" x14ac:dyDescent="0.2">
      <c r="A535" s="10"/>
      <c r="B535" s="16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S535"/>
    </row>
    <row r="536" spans="1:45" s="197" customFormat="1" ht="12.75" x14ac:dyDescent="0.2">
      <c r="A536" s="10"/>
      <c r="B536" s="16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S536"/>
    </row>
    <row r="537" spans="1:45" s="197" customFormat="1" ht="12.75" x14ac:dyDescent="0.2">
      <c r="A537" s="10"/>
      <c r="B537" s="16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S537"/>
    </row>
    <row r="538" spans="1:45" s="197" customFormat="1" ht="12.75" x14ac:dyDescent="0.2">
      <c r="A538" s="10"/>
      <c r="B538" s="16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S538"/>
    </row>
    <row r="539" spans="1:45" s="197" customFormat="1" ht="12.75" x14ac:dyDescent="0.2">
      <c r="A539" s="10"/>
      <c r="B539" s="16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S539"/>
    </row>
    <row r="540" spans="1:45" s="197" customFormat="1" ht="12.75" x14ac:dyDescent="0.2">
      <c r="A540" s="10"/>
      <c r="B540" s="16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S540"/>
    </row>
    <row r="541" spans="1:45" s="197" customFormat="1" ht="12.75" x14ac:dyDescent="0.2">
      <c r="A541" s="10"/>
      <c r="B541" s="16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S541"/>
    </row>
    <row r="542" spans="1:45" s="197" customFormat="1" ht="12.75" x14ac:dyDescent="0.2">
      <c r="A542" s="10"/>
      <c r="B542" s="16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S542"/>
    </row>
    <row r="543" spans="1:45" s="197" customFormat="1" ht="12.75" x14ac:dyDescent="0.2">
      <c r="A543" s="10"/>
      <c r="B543" s="16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S543"/>
    </row>
    <row r="544" spans="1:45" s="197" customFormat="1" ht="12.75" x14ac:dyDescent="0.2">
      <c r="A544" s="10"/>
      <c r="B544" s="16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S544"/>
    </row>
    <row r="545" spans="1:45" s="197" customFormat="1" ht="12.75" x14ac:dyDescent="0.2">
      <c r="A545" s="10"/>
      <c r="B545" s="16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S545"/>
    </row>
    <row r="546" spans="1:45" s="197" customFormat="1" ht="12.75" x14ac:dyDescent="0.2">
      <c r="A546" s="10"/>
      <c r="B546" s="16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S546"/>
    </row>
    <row r="547" spans="1:45" s="197" customFormat="1" ht="12.75" x14ac:dyDescent="0.2">
      <c r="A547" s="10"/>
      <c r="B547" s="16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S547"/>
    </row>
    <row r="548" spans="1:45" s="197" customFormat="1" ht="12.75" x14ac:dyDescent="0.2">
      <c r="A548" s="10"/>
      <c r="B548" s="16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S548"/>
    </row>
    <row r="549" spans="1:45" s="197" customFormat="1" ht="12.75" x14ac:dyDescent="0.2">
      <c r="A549" s="10"/>
      <c r="B549" s="16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S549"/>
    </row>
    <row r="550" spans="1:45" s="197" customFormat="1" ht="12.75" x14ac:dyDescent="0.2">
      <c r="A550" s="10"/>
      <c r="B550" s="16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S550"/>
    </row>
    <row r="551" spans="1:45" s="197" customFormat="1" ht="12.75" x14ac:dyDescent="0.2">
      <c r="A551" s="10"/>
      <c r="B551" s="16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S551"/>
    </row>
    <row r="552" spans="1:45" s="197" customFormat="1" ht="12.75" x14ac:dyDescent="0.2">
      <c r="A552" s="10"/>
      <c r="B552" s="16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S552"/>
    </row>
    <row r="553" spans="1:45" s="197" customFormat="1" ht="12.75" x14ac:dyDescent="0.2">
      <c r="A553" s="10"/>
      <c r="B553" s="16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S553"/>
    </row>
    <row r="554" spans="1:45" s="197" customFormat="1" ht="12.75" x14ac:dyDescent="0.2">
      <c r="A554" s="10"/>
      <c r="B554" s="16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S554"/>
    </row>
    <row r="555" spans="1:45" s="197" customFormat="1" ht="12.75" x14ac:dyDescent="0.2">
      <c r="A555" s="10"/>
      <c r="B555" s="16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S555"/>
    </row>
    <row r="556" spans="1:45" s="197" customFormat="1" ht="12.75" x14ac:dyDescent="0.2">
      <c r="A556" s="10"/>
      <c r="B556" s="16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S556"/>
    </row>
    <row r="557" spans="1:45" s="197" customFormat="1" ht="12.75" x14ac:dyDescent="0.2">
      <c r="A557" s="10"/>
      <c r="B557" s="16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S557"/>
    </row>
    <row r="558" spans="1:45" s="197" customFormat="1" ht="12.75" x14ac:dyDescent="0.2">
      <c r="A558" s="10"/>
      <c r="B558" s="16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S558"/>
    </row>
    <row r="559" spans="1:45" s="197" customFormat="1" ht="12.75" x14ac:dyDescent="0.2">
      <c r="A559" s="10"/>
      <c r="B559" s="16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S559"/>
    </row>
    <row r="560" spans="1:45" s="197" customFormat="1" ht="12.75" x14ac:dyDescent="0.2">
      <c r="A560" s="10"/>
      <c r="B560" s="16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S560"/>
    </row>
    <row r="561" spans="1:45" s="197" customFormat="1" ht="12.75" x14ac:dyDescent="0.2">
      <c r="A561" s="10"/>
      <c r="B561" s="16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S561"/>
    </row>
    <row r="562" spans="1:45" s="197" customFormat="1" ht="12.75" x14ac:dyDescent="0.2">
      <c r="A562" s="10"/>
      <c r="B562" s="16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S562"/>
    </row>
    <row r="563" spans="1:45" s="197" customFormat="1" ht="12.75" x14ac:dyDescent="0.2">
      <c r="A563" s="10"/>
      <c r="B563" s="16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S563"/>
    </row>
    <row r="564" spans="1:45" s="197" customFormat="1" ht="12.75" x14ac:dyDescent="0.2">
      <c r="A564" s="10"/>
      <c r="B564" s="16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S564"/>
    </row>
    <row r="565" spans="1:45" s="197" customFormat="1" ht="12.75" x14ac:dyDescent="0.2">
      <c r="A565" s="10"/>
      <c r="B565" s="16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S565"/>
    </row>
    <row r="566" spans="1:45" s="197" customFormat="1" ht="12.75" x14ac:dyDescent="0.2">
      <c r="A566" s="10"/>
      <c r="B566" s="16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S566"/>
    </row>
    <row r="567" spans="1:45" s="197" customFormat="1" ht="12.75" x14ac:dyDescent="0.2">
      <c r="A567" s="10"/>
      <c r="B567" s="16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S567"/>
    </row>
    <row r="568" spans="1:45" s="197" customFormat="1" ht="12.75" x14ac:dyDescent="0.2">
      <c r="A568" s="10"/>
      <c r="B568" s="16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S568"/>
    </row>
    <row r="569" spans="1:45" s="197" customFormat="1" ht="12.75" x14ac:dyDescent="0.2">
      <c r="A569" s="10"/>
      <c r="B569" s="16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S569"/>
    </row>
    <row r="570" spans="1:45" s="197" customFormat="1" ht="12.75" x14ac:dyDescent="0.2">
      <c r="A570" s="10"/>
      <c r="B570" s="16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S570"/>
    </row>
    <row r="571" spans="1:45" s="197" customFormat="1" ht="12.75" x14ac:dyDescent="0.2">
      <c r="A571" s="10"/>
      <c r="B571" s="16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S571"/>
    </row>
    <row r="572" spans="1:45" s="197" customFormat="1" ht="12.75" x14ac:dyDescent="0.2">
      <c r="A572" s="10"/>
      <c r="B572" s="16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S572"/>
    </row>
    <row r="573" spans="1:45" s="197" customFormat="1" ht="12.75" x14ac:dyDescent="0.2">
      <c r="A573" s="10"/>
      <c r="B573" s="16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S573"/>
    </row>
    <row r="574" spans="1:45" s="197" customFormat="1" ht="12.75" x14ac:dyDescent="0.2">
      <c r="A574" s="10"/>
      <c r="B574" s="16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S574"/>
    </row>
    <row r="575" spans="1:45" s="197" customFormat="1" ht="12.75" x14ac:dyDescent="0.2">
      <c r="A575" s="10"/>
      <c r="B575" s="16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S575"/>
    </row>
    <row r="576" spans="1:45" s="197" customFormat="1" ht="12.75" x14ac:dyDescent="0.2">
      <c r="A576" s="10"/>
      <c r="B576" s="16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S576"/>
    </row>
    <row r="577" spans="1:45" s="197" customFormat="1" ht="12.75" x14ac:dyDescent="0.2">
      <c r="A577" s="10"/>
      <c r="B577" s="16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S577"/>
    </row>
    <row r="578" spans="1:45" s="197" customFormat="1" ht="12.75" x14ac:dyDescent="0.2">
      <c r="A578" s="10"/>
      <c r="B578" s="16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S578"/>
    </row>
    <row r="579" spans="1:45" s="197" customFormat="1" ht="12.75" x14ac:dyDescent="0.2">
      <c r="A579" s="10"/>
      <c r="B579" s="16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S579"/>
    </row>
    <row r="580" spans="1:45" s="197" customFormat="1" ht="12.75" x14ac:dyDescent="0.2">
      <c r="A580" s="10"/>
      <c r="B580" s="16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S580"/>
    </row>
    <row r="581" spans="1:45" s="197" customFormat="1" ht="12.75" x14ac:dyDescent="0.2">
      <c r="A581" s="10"/>
      <c r="B581" s="16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S581"/>
    </row>
    <row r="582" spans="1:45" s="197" customFormat="1" ht="12.75" x14ac:dyDescent="0.2">
      <c r="A582" s="10"/>
      <c r="B582" s="16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S582"/>
    </row>
    <row r="583" spans="1:45" s="197" customFormat="1" ht="12.75" x14ac:dyDescent="0.2">
      <c r="A583" s="10"/>
      <c r="B583" s="16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S583"/>
    </row>
    <row r="584" spans="1:45" s="197" customFormat="1" ht="12.75" x14ac:dyDescent="0.2">
      <c r="A584" s="10"/>
      <c r="B584" s="16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S584"/>
    </row>
    <row r="585" spans="1:45" s="197" customFormat="1" ht="12.75" x14ac:dyDescent="0.2">
      <c r="A585" s="10"/>
      <c r="B585" s="16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S585"/>
    </row>
    <row r="586" spans="1:45" s="197" customFormat="1" ht="12.75" x14ac:dyDescent="0.2">
      <c r="A586" s="10"/>
      <c r="B586" s="16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S586"/>
    </row>
    <row r="587" spans="1:45" s="197" customFormat="1" ht="12.75" x14ac:dyDescent="0.2">
      <c r="A587" s="10"/>
      <c r="B587" s="16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S587"/>
    </row>
    <row r="588" spans="1:45" s="197" customFormat="1" ht="12.75" x14ac:dyDescent="0.2">
      <c r="A588" s="10"/>
      <c r="B588" s="16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S588"/>
    </row>
    <row r="589" spans="1:45" s="197" customFormat="1" ht="12.75" x14ac:dyDescent="0.2">
      <c r="A589" s="10"/>
      <c r="B589" s="16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S589"/>
    </row>
    <row r="590" spans="1:45" s="197" customFormat="1" ht="12.75" x14ac:dyDescent="0.2">
      <c r="A590" s="10"/>
      <c r="B590" s="16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S590"/>
    </row>
    <row r="591" spans="1:45" s="197" customFormat="1" ht="12.75" x14ac:dyDescent="0.2">
      <c r="A591" s="10"/>
      <c r="B591" s="16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S591"/>
    </row>
    <row r="592" spans="1:45" s="197" customFormat="1" ht="12.75" x14ac:dyDescent="0.2">
      <c r="A592" s="10"/>
      <c r="B592" s="16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S592"/>
    </row>
    <row r="593" spans="1:45" s="197" customFormat="1" ht="12.75" x14ac:dyDescent="0.2">
      <c r="A593" s="10"/>
      <c r="B593" s="16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S593"/>
    </row>
    <row r="594" spans="1:45" s="197" customFormat="1" ht="12.75" x14ac:dyDescent="0.2">
      <c r="A594" s="10"/>
      <c r="B594" s="16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S594"/>
    </row>
    <row r="595" spans="1:45" s="197" customFormat="1" ht="12.75" x14ac:dyDescent="0.2">
      <c r="A595" s="10"/>
      <c r="B595" s="16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S595"/>
    </row>
    <row r="596" spans="1:45" s="197" customFormat="1" ht="12.75" x14ac:dyDescent="0.2">
      <c r="A596" s="10"/>
      <c r="B596" s="16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S596"/>
    </row>
    <row r="597" spans="1:45" s="197" customFormat="1" ht="12.75" x14ac:dyDescent="0.2">
      <c r="A597" s="10"/>
      <c r="B597" s="16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S597"/>
    </row>
    <row r="598" spans="1:45" s="197" customFormat="1" ht="12.75" x14ac:dyDescent="0.2">
      <c r="A598" s="10"/>
      <c r="B598" s="16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S598"/>
    </row>
    <row r="599" spans="1:45" s="197" customFormat="1" ht="12.75" x14ac:dyDescent="0.2">
      <c r="A599" s="10"/>
      <c r="B599" s="16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S599"/>
    </row>
    <row r="600" spans="1:45" s="197" customFormat="1" ht="12.75" x14ac:dyDescent="0.2">
      <c r="A600" s="10"/>
      <c r="B600" s="16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S600"/>
    </row>
    <row r="601" spans="1:45" s="197" customFormat="1" ht="12.75" x14ac:dyDescent="0.2">
      <c r="A601" s="10"/>
      <c r="B601" s="16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S601"/>
    </row>
    <row r="602" spans="1:45" s="197" customFormat="1" ht="12.75" x14ac:dyDescent="0.2">
      <c r="A602" s="10"/>
      <c r="B602" s="16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S602"/>
    </row>
    <row r="603" spans="1:45" s="197" customFormat="1" ht="12.75" x14ac:dyDescent="0.2">
      <c r="A603" s="10"/>
      <c r="B603" s="16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S603"/>
    </row>
    <row r="604" spans="1:45" s="197" customFormat="1" ht="12.75" x14ac:dyDescent="0.2">
      <c r="A604" s="10"/>
      <c r="B604" s="16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S604"/>
    </row>
    <row r="605" spans="1:45" s="197" customFormat="1" ht="12.75" x14ac:dyDescent="0.2">
      <c r="A605" s="10"/>
      <c r="B605" s="16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S605"/>
    </row>
    <row r="606" spans="1:45" s="197" customFormat="1" ht="12.75" x14ac:dyDescent="0.2">
      <c r="A606" s="10"/>
      <c r="B606" s="16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S606"/>
    </row>
    <row r="607" spans="1:45" s="197" customFormat="1" ht="12.75" x14ac:dyDescent="0.2">
      <c r="A607" s="10"/>
      <c r="B607" s="16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S607"/>
    </row>
    <row r="608" spans="1:45" s="197" customFormat="1" ht="12.75" x14ac:dyDescent="0.2">
      <c r="A608" s="10"/>
      <c r="B608" s="16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S608"/>
    </row>
    <row r="609" spans="1:45" s="197" customFormat="1" ht="12.75" x14ac:dyDescent="0.2">
      <c r="A609" s="10"/>
      <c r="B609" s="16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S609"/>
    </row>
    <row r="610" spans="1:45" s="197" customFormat="1" ht="12.75" x14ac:dyDescent="0.2">
      <c r="A610" s="10"/>
      <c r="B610" s="16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S610"/>
    </row>
    <row r="611" spans="1:45" s="197" customFormat="1" ht="12.75" x14ac:dyDescent="0.2">
      <c r="A611" s="10"/>
      <c r="B611" s="16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S611"/>
    </row>
    <row r="612" spans="1:45" s="197" customFormat="1" ht="12.75" x14ac:dyDescent="0.2">
      <c r="A612" s="10"/>
      <c r="B612" s="16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S612"/>
    </row>
    <row r="613" spans="1:45" s="197" customFormat="1" ht="12.75" x14ac:dyDescent="0.2">
      <c r="A613" s="10"/>
      <c r="B613" s="16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S613"/>
    </row>
    <row r="614" spans="1:45" s="197" customFormat="1" ht="12.75" x14ac:dyDescent="0.2">
      <c r="A614" s="10"/>
      <c r="B614" s="16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S614"/>
    </row>
    <row r="615" spans="1:45" s="197" customFormat="1" ht="12.75" x14ac:dyDescent="0.2">
      <c r="A615" s="10"/>
      <c r="B615" s="16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S615"/>
    </row>
    <row r="616" spans="1:45" s="197" customFormat="1" ht="12.75" x14ac:dyDescent="0.2">
      <c r="A616" s="10"/>
      <c r="B616" s="16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S616"/>
    </row>
    <row r="617" spans="1:45" s="197" customFormat="1" ht="12.75" x14ac:dyDescent="0.2">
      <c r="A617" s="10"/>
      <c r="B617" s="16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S617"/>
    </row>
    <row r="618" spans="1:45" s="197" customFormat="1" ht="12.75" x14ac:dyDescent="0.2">
      <c r="A618" s="10"/>
      <c r="B618" s="16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S618"/>
    </row>
    <row r="619" spans="1:45" s="197" customFormat="1" ht="12.75" x14ac:dyDescent="0.2">
      <c r="A619" s="10"/>
      <c r="B619" s="16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S619"/>
    </row>
    <row r="620" spans="1:45" s="197" customFormat="1" ht="12.75" x14ac:dyDescent="0.2">
      <c r="A620" s="10"/>
      <c r="B620" s="16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S620"/>
    </row>
    <row r="621" spans="1:45" s="197" customFormat="1" ht="12.75" x14ac:dyDescent="0.2">
      <c r="A621" s="10"/>
      <c r="B621" s="16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S621"/>
    </row>
    <row r="622" spans="1:45" s="197" customFormat="1" ht="12.75" x14ac:dyDescent="0.2">
      <c r="A622" s="10"/>
      <c r="B622" s="16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S622"/>
    </row>
    <row r="623" spans="1:45" s="197" customFormat="1" ht="12.75" x14ac:dyDescent="0.2">
      <c r="A623" s="10"/>
      <c r="B623" s="16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S623"/>
    </row>
    <row r="624" spans="1:45" s="197" customFormat="1" ht="12.75" x14ac:dyDescent="0.2">
      <c r="A624" s="10"/>
      <c r="B624" s="16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S624"/>
    </row>
    <row r="625" spans="1:45" s="197" customFormat="1" ht="12.75" x14ac:dyDescent="0.2">
      <c r="A625" s="10"/>
      <c r="B625" s="16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S625"/>
    </row>
    <row r="626" spans="1:45" s="197" customFormat="1" ht="12.75" x14ac:dyDescent="0.2">
      <c r="A626" s="10"/>
      <c r="B626" s="16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S626"/>
    </row>
    <row r="627" spans="1:45" s="197" customFormat="1" ht="12.75" x14ac:dyDescent="0.2">
      <c r="A627" s="10"/>
      <c r="B627" s="16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S627"/>
    </row>
    <row r="628" spans="1:45" s="197" customFormat="1" ht="12.75" x14ac:dyDescent="0.2">
      <c r="A628" s="10"/>
      <c r="B628" s="16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S628"/>
    </row>
    <row r="629" spans="1:45" s="197" customFormat="1" ht="12.75" x14ac:dyDescent="0.2">
      <c r="A629" s="10"/>
      <c r="B629" s="16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S629"/>
    </row>
    <row r="630" spans="1:45" s="197" customFormat="1" ht="12.75" x14ac:dyDescent="0.2">
      <c r="A630" s="10"/>
      <c r="B630" s="16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S630"/>
    </row>
    <row r="631" spans="1:45" s="197" customFormat="1" ht="12.75" x14ac:dyDescent="0.2">
      <c r="A631" s="10"/>
      <c r="B631" s="16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S631"/>
    </row>
    <row r="632" spans="1:45" s="197" customFormat="1" ht="12.75" x14ac:dyDescent="0.2">
      <c r="A632" s="10"/>
      <c r="B632" s="16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S632"/>
    </row>
    <row r="633" spans="1:45" s="197" customFormat="1" ht="12.75" x14ac:dyDescent="0.2">
      <c r="A633" s="10"/>
      <c r="B633" s="16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S633"/>
    </row>
    <row r="634" spans="1:45" s="197" customFormat="1" ht="12.75" x14ac:dyDescent="0.2">
      <c r="A634" s="10"/>
      <c r="B634" s="16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S634"/>
    </row>
    <row r="635" spans="1:45" s="197" customFormat="1" ht="12.75" x14ac:dyDescent="0.2">
      <c r="A635" s="10"/>
      <c r="B635" s="16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S635"/>
    </row>
    <row r="636" spans="1:45" s="197" customFormat="1" ht="12.75" x14ac:dyDescent="0.2">
      <c r="A636" s="10"/>
      <c r="B636" s="16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S636"/>
    </row>
    <row r="637" spans="1:45" s="197" customFormat="1" ht="12.75" x14ac:dyDescent="0.2">
      <c r="A637" s="10"/>
      <c r="B637" s="16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S637"/>
    </row>
    <row r="638" spans="1:45" s="197" customFormat="1" ht="12.75" x14ac:dyDescent="0.2">
      <c r="A638" s="10"/>
      <c r="B638" s="16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S638"/>
    </row>
    <row r="639" spans="1:45" s="197" customFormat="1" ht="12.75" x14ac:dyDescent="0.2">
      <c r="A639" s="10"/>
      <c r="B639" s="16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S639"/>
    </row>
    <row r="640" spans="1:45" s="197" customFormat="1" ht="12.75" x14ac:dyDescent="0.2">
      <c r="A640" s="10"/>
      <c r="B640" s="16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S640"/>
    </row>
    <row r="641" spans="1:45" s="197" customFormat="1" ht="12.75" x14ac:dyDescent="0.2">
      <c r="A641" s="10"/>
      <c r="B641" s="16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S641"/>
    </row>
    <row r="642" spans="1:45" s="197" customFormat="1" ht="12.75" x14ac:dyDescent="0.2">
      <c r="A642" s="10"/>
      <c r="B642" s="16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S642"/>
    </row>
    <row r="643" spans="1:45" s="197" customFormat="1" ht="12.75" x14ac:dyDescent="0.2">
      <c r="A643" s="10"/>
      <c r="B643" s="16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S643"/>
    </row>
    <row r="644" spans="1:45" s="197" customFormat="1" ht="12.75" x14ac:dyDescent="0.2">
      <c r="A644" s="10"/>
      <c r="B644" s="16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S644"/>
    </row>
    <row r="645" spans="1:45" s="197" customFormat="1" ht="12.75" x14ac:dyDescent="0.2">
      <c r="A645" s="10"/>
      <c r="B645" s="16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S645"/>
    </row>
    <row r="646" spans="1:45" s="197" customFormat="1" ht="12.75" x14ac:dyDescent="0.2">
      <c r="A646" s="10"/>
      <c r="B646" s="16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S646"/>
    </row>
    <row r="647" spans="1:45" s="197" customFormat="1" ht="12.75" x14ac:dyDescent="0.2">
      <c r="A647" s="10"/>
      <c r="B647" s="16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S647"/>
    </row>
    <row r="648" spans="1:45" s="197" customFormat="1" ht="12.75" x14ac:dyDescent="0.2">
      <c r="A648" s="10"/>
      <c r="B648" s="16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S648"/>
    </row>
    <row r="649" spans="1:45" s="197" customFormat="1" ht="12.75" x14ac:dyDescent="0.2">
      <c r="A649" s="10"/>
      <c r="B649" s="16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S649"/>
    </row>
    <row r="650" spans="1:45" s="197" customFormat="1" ht="12.75" x14ac:dyDescent="0.2">
      <c r="A650" s="10"/>
      <c r="B650" s="16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S650"/>
    </row>
    <row r="651" spans="1:45" s="197" customFormat="1" ht="12.75" x14ac:dyDescent="0.2">
      <c r="A651" s="10"/>
      <c r="B651" s="16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S651"/>
    </row>
    <row r="652" spans="1:45" s="197" customFormat="1" ht="12.75" x14ac:dyDescent="0.2">
      <c r="A652" s="10"/>
      <c r="B652" s="16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S652"/>
    </row>
    <row r="653" spans="1:45" s="197" customFormat="1" ht="12.75" x14ac:dyDescent="0.2">
      <c r="A653" s="10"/>
      <c r="B653" s="16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S653"/>
    </row>
    <row r="654" spans="1:45" s="197" customFormat="1" ht="12.75" x14ac:dyDescent="0.2">
      <c r="A654" s="10"/>
      <c r="B654" s="16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S654"/>
    </row>
    <row r="655" spans="1:45" s="197" customFormat="1" ht="12.75" x14ac:dyDescent="0.2">
      <c r="A655" s="10"/>
      <c r="B655" s="16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S655"/>
    </row>
    <row r="656" spans="1:45" s="197" customFormat="1" ht="12.75" x14ac:dyDescent="0.2">
      <c r="A656" s="10"/>
      <c r="B656" s="16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S656"/>
    </row>
    <row r="657" spans="1:45" s="197" customFormat="1" ht="12.75" x14ac:dyDescent="0.2">
      <c r="A657" s="10"/>
      <c r="B657" s="16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S657"/>
    </row>
    <row r="658" spans="1:45" s="197" customFormat="1" ht="12.75" x14ac:dyDescent="0.2">
      <c r="A658" s="10"/>
      <c r="B658" s="16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S658"/>
    </row>
    <row r="659" spans="1:45" s="197" customFormat="1" ht="12.75" x14ac:dyDescent="0.2">
      <c r="A659" s="10"/>
      <c r="B659" s="16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S659"/>
    </row>
    <row r="660" spans="1:45" s="197" customFormat="1" ht="12.75" x14ac:dyDescent="0.2">
      <c r="A660" s="10"/>
      <c r="B660" s="16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S660"/>
    </row>
    <row r="661" spans="1:45" s="197" customFormat="1" ht="12.75" x14ac:dyDescent="0.2">
      <c r="A661" s="10"/>
      <c r="B661" s="16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S661"/>
    </row>
    <row r="662" spans="1:45" s="197" customFormat="1" ht="12.75" x14ac:dyDescent="0.2">
      <c r="A662" s="10"/>
      <c r="B662" s="16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S662"/>
    </row>
    <row r="663" spans="1:45" s="197" customFormat="1" ht="12.75" x14ac:dyDescent="0.2">
      <c r="A663" s="10"/>
      <c r="B663" s="16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S663"/>
    </row>
    <row r="664" spans="1:45" s="197" customFormat="1" ht="12.75" x14ac:dyDescent="0.2">
      <c r="A664" s="10"/>
      <c r="B664" s="16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S664"/>
    </row>
    <row r="665" spans="1:45" s="197" customFormat="1" ht="12.75" x14ac:dyDescent="0.2">
      <c r="A665" s="10"/>
      <c r="B665" s="16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S665"/>
    </row>
    <row r="666" spans="1:45" s="197" customFormat="1" ht="12.75" x14ac:dyDescent="0.2">
      <c r="A666" s="10"/>
      <c r="B666" s="16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S666"/>
    </row>
    <row r="667" spans="1:45" s="197" customFormat="1" ht="12.75" x14ac:dyDescent="0.2">
      <c r="A667" s="10"/>
      <c r="B667" s="16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S667"/>
    </row>
    <row r="668" spans="1:45" s="197" customFormat="1" ht="12.75" x14ac:dyDescent="0.2">
      <c r="A668" s="10"/>
      <c r="B668" s="16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S668"/>
    </row>
    <row r="669" spans="1:45" s="197" customFormat="1" ht="12.75" x14ac:dyDescent="0.2">
      <c r="A669" s="10"/>
      <c r="B669" s="16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S669"/>
    </row>
    <row r="670" spans="1:45" s="197" customFormat="1" ht="12.75" x14ac:dyDescent="0.2">
      <c r="A670" s="10"/>
      <c r="B670" s="16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S670"/>
    </row>
    <row r="671" spans="1:45" s="197" customFormat="1" ht="12.75" x14ac:dyDescent="0.2">
      <c r="A671" s="10"/>
      <c r="B671" s="16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S671"/>
    </row>
    <row r="672" spans="1:45" s="197" customFormat="1" ht="12.75" x14ac:dyDescent="0.2">
      <c r="A672" s="10"/>
      <c r="B672" s="16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S672"/>
    </row>
    <row r="673" spans="1:45" s="197" customFormat="1" ht="12.75" x14ac:dyDescent="0.2">
      <c r="A673" s="10"/>
      <c r="B673" s="16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S673"/>
    </row>
    <row r="674" spans="1:45" s="197" customFormat="1" ht="12.75" x14ac:dyDescent="0.2">
      <c r="A674" s="10"/>
      <c r="B674" s="16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S674"/>
    </row>
    <row r="675" spans="1:45" s="197" customFormat="1" ht="12.75" x14ac:dyDescent="0.2">
      <c r="A675" s="10"/>
      <c r="B675" s="16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S675"/>
    </row>
    <row r="676" spans="1:45" s="197" customFormat="1" ht="12.75" x14ac:dyDescent="0.2">
      <c r="A676" s="10"/>
      <c r="B676" s="16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S676"/>
    </row>
    <row r="677" spans="1:45" s="197" customFormat="1" ht="12.75" x14ac:dyDescent="0.2">
      <c r="A677" s="10"/>
      <c r="B677" s="16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S677"/>
    </row>
    <row r="678" spans="1:45" s="197" customFormat="1" ht="12.75" x14ac:dyDescent="0.2">
      <c r="A678" s="10"/>
      <c r="B678" s="16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S678"/>
    </row>
    <row r="679" spans="1:45" s="197" customFormat="1" ht="12.75" x14ac:dyDescent="0.2">
      <c r="A679" s="10"/>
      <c r="B679" s="16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S679"/>
    </row>
    <row r="680" spans="1:45" s="197" customFormat="1" ht="12.75" x14ac:dyDescent="0.2">
      <c r="A680" s="10"/>
      <c r="B680" s="16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S680"/>
    </row>
    <row r="681" spans="1:45" s="197" customFormat="1" ht="12.75" x14ac:dyDescent="0.2">
      <c r="A681" s="10"/>
      <c r="B681" s="16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S681"/>
    </row>
    <row r="682" spans="1:45" s="197" customFormat="1" ht="12.75" x14ac:dyDescent="0.2">
      <c r="A682" s="10"/>
      <c r="B682" s="16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S682"/>
    </row>
    <row r="683" spans="1:45" s="197" customFormat="1" ht="12.75" x14ac:dyDescent="0.2">
      <c r="A683" s="10"/>
      <c r="B683" s="16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S683"/>
    </row>
    <row r="684" spans="1:45" s="197" customFormat="1" ht="12.75" x14ac:dyDescent="0.2">
      <c r="A684" s="10"/>
      <c r="B684" s="16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S684"/>
    </row>
    <row r="685" spans="1:45" s="197" customFormat="1" ht="12.75" x14ac:dyDescent="0.2">
      <c r="A685" s="10"/>
      <c r="B685" s="16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S685"/>
    </row>
    <row r="686" spans="1:45" s="197" customFormat="1" ht="12.75" x14ac:dyDescent="0.2">
      <c r="A686" s="10"/>
      <c r="B686" s="16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S686"/>
    </row>
    <row r="687" spans="1:45" s="197" customFormat="1" ht="12.75" x14ac:dyDescent="0.2">
      <c r="A687" s="10"/>
      <c r="B687" s="16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S687"/>
    </row>
    <row r="688" spans="1:45" s="197" customFormat="1" ht="12.75" x14ac:dyDescent="0.2">
      <c r="A688" s="10"/>
      <c r="B688" s="16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S688"/>
    </row>
    <row r="689" spans="1:45" s="197" customFormat="1" ht="12.75" x14ac:dyDescent="0.2">
      <c r="A689" s="10"/>
      <c r="B689" s="16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S689"/>
    </row>
    <row r="690" spans="1:45" s="197" customFormat="1" ht="12.75" x14ac:dyDescent="0.2">
      <c r="A690" s="10"/>
      <c r="B690" s="16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S690"/>
    </row>
    <row r="691" spans="1:45" s="197" customFormat="1" ht="12.75" x14ac:dyDescent="0.2">
      <c r="A691" s="10"/>
      <c r="B691" s="16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S691"/>
    </row>
    <row r="692" spans="1:45" s="197" customFormat="1" ht="12.75" x14ac:dyDescent="0.2">
      <c r="A692" s="10"/>
      <c r="B692" s="16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S692"/>
    </row>
    <row r="693" spans="1:45" s="197" customFormat="1" ht="12.75" x14ac:dyDescent="0.2">
      <c r="A693" s="10"/>
      <c r="B693" s="16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S693"/>
    </row>
    <row r="694" spans="1:45" s="197" customFormat="1" ht="12.75" x14ac:dyDescent="0.2">
      <c r="A694" s="10"/>
      <c r="B694" s="16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S694"/>
    </row>
    <row r="695" spans="1:45" s="197" customFormat="1" ht="12.75" x14ac:dyDescent="0.2">
      <c r="A695" s="10"/>
      <c r="B695" s="16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S695"/>
    </row>
    <row r="696" spans="1:45" s="197" customFormat="1" ht="12.75" x14ac:dyDescent="0.2">
      <c r="A696" s="10"/>
      <c r="B696" s="16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S696"/>
    </row>
    <row r="697" spans="1:45" s="197" customFormat="1" ht="12.75" x14ac:dyDescent="0.2">
      <c r="A697" s="10"/>
      <c r="B697" s="16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S697"/>
    </row>
    <row r="698" spans="1:45" s="197" customFormat="1" ht="12.75" x14ac:dyDescent="0.2">
      <c r="A698" s="10"/>
      <c r="B698" s="16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S698"/>
    </row>
    <row r="699" spans="1:45" s="197" customFormat="1" ht="12.75" x14ac:dyDescent="0.2">
      <c r="A699" s="10"/>
      <c r="B699" s="16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S699"/>
    </row>
    <row r="700" spans="1:45" s="197" customFormat="1" ht="12.75" x14ac:dyDescent="0.2">
      <c r="A700" s="10"/>
      <c r="B700" s="16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S700"/>
    </row>
    <row r="701" spans="1:45" s="197" customFormat="1" ht="12.75" x14ac:dyDescent="0.2">
      <c r="A701" s="10"/>
      <c r="B701" s="16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S701"/>
    </row>
    <row r="702" spans="1:45" s="197" customFormat="1" ht="12.75" x14ac:dyDescent="0.2">
      <c r="A702" s="10"/>
      <c r="B702" s="16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S702"/>
    </row>
    <row r="703" spans="1:45" s="197" customFormat="1" ht="12.75" x14ac:dyDescent="0.2">
      <c r="A703" s="10"/>
      <c r="B703" s="16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S703"/>
    </row>
    <row r="704" spans="1:45" s="197" customFormat="1" ht="12.75" x14ac:dyDescent="0.2">
      <c r="A704" s="10"/>
      <c r="B704" s="16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S704"/>
    </row>
    <row r="705" spans="1:45" s="197" customFormat="1" ht="12.75" x14ac:dyDescent="0.2">
      <c r="A705" s="10"/>
      <c r="B705" s="16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S705"/>
    </row>
    <row r="706" spans="1:45" s="197" customFormat="1" ht="12.75" x14ac:dyDescent="0.2">
      <c r="A706" s="10"/>
      <c r="B706" s="16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S706"/>
    </row>
    <row r="707" spans="1:45" s="197" customFormat="1" ht="12.75" x14ac:dyDescent="0.2">
      <c r="A707" s="10"/>
      <c r="B707" s="16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S707"/>
    </row>
    <row r="708" spans="1:45" s="197" customFormat="1" ht="12.75" x14ac:dyDescent="0.2">
      <c r="A708" s="10"/>
      <c r="B708" s="16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S708"/>
    </row>
    <row r="709" spans="1:45" s="197" customFormat="1" ht="12.75" x14ac:dyDescent="0.2">
      <c r="A709" s="10"/>
      <c r="B709" s="16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S709"/>
    </row>
    <row r="710" spans="1:45" s="197" customFormat="1" ht="12.75" x14ac:dyDescent="0.2">
      <c r="A710" s="10"/>
      <c r="B710" s="16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S710"/>
    </row>
    <row r="711" spans="1:45" s="197" customFormat="1" ht="12.75" x14ac:dyDescent="0.2">
      <c r="A711" s="10"/>
      <c r="B711" s="16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S711"/>
    </row>
    <row r="712" spans="1:45" s="197" customFormat="1" ht="12.75" x14ac:dyDescent="0.2">
      <c r="A712" s="10"/>
      <c r="B712" s="16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S712"/>
    </row>
    <row r="713" spans="1:45" s="197" customFormat="1" ht="12.75" x14ac:dyDescent="0.2">
      <c r="A713" s="10"/>
      <c r="B713" s="16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S713"/>
    </row>
    <row r="714" spans="1:45" s="197" customFormat="1" ht="12.75" x14ac:dyDescent="0.2">
      <c r="A714" s="10"/>
      <c r="B714" s="16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S714"/>
    </row>
    <row r="715" spans="1:45" s="197" customFormat="1" ht="12.75" x14ac:dyDescent="0.2">
      <c r="A715" s="10"/>
      <c r="B715" s="16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S715"/>
    </row>
    <row r="716" spans="1:45" s="197" customFormat="1" ht="12.75" x14ac:dyDescent="0.2">
      <c r="A716" s="10"/>
      <c r="B716" s="16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S716"/>
    </row>
    <row r="717" spans="1:45" s="197" customFormat="1" ht="12.75" x14ac:dyDescent="0.2">
      <c r="A717" s="10"/>
      <c r="B717" s="16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S717"/>
    </row>
    <row r="718" spans="1:45" s="197" customFormat="1" ht="12.75" x14ac:dyDescent="0.2">
      <c r="A718" s="10"/>
      <c r="B718" s="16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S718"/>
    </row>
    <row r="719" spans="1:45" s="197" customFormat="1" ht="12.75" x14ac:dyDescent="0.2">
      <c r="A719" s="10"/>
      <c r="B719" s="16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S719"/>
    </row>
    <row r="720" spans="1:45" s="197" customFormat="1" ht="12.75" x14ac:dyDescent="0.2">
      <c r="A720" s="10"/>
      <c r="B720" s="16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S720"/>
    </row>
    <row r="721" spans="1:45" s="197" customFormat="1" ht="12.75" x14ac:dyDescent="0.2">
      <c r="A721" s="10"/>
      <c r="B721" s="16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S721"/>
    </row>
    <row r="722" spans="1:45" s="197" customFormat="1" ht="12.75" x14ac:dyDescent="0.2">
      <c r="A722" s="10"/>
      <c r="B722" s="16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S722"/>
    </row>
    <row r="723" spans="1:45" s="197" customFormat="1" ht="12.75" x14ac:dyDescent="0.2">
      <c r="A723" s="10"/>
      <c r="B723" s="16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S723"/>
    </row>
    <row r="724" spans="1:45" s="197" customFormat="1" ht="12.75" x14ac:dyDescent="0.2">
      <c r="A724" s="10"/>
      <c r="B724" s="16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S724"/>
    </row>
    <row r="725" spans="1:45" s="197" customFormat="1" ht="12.75" x14ac:dyDescent="0.2">
      <c r="A725" s="10"/>
      <c r="B725" s="16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S725"/>
    </row>
    <row r="726" spans="1:45" s="197" customFormat="1" ht="12.75" x14ac:dyDescent="0.2">
      <c r="A726" s="10"/>
      <c r="B726" s="16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S726"/>
    </row>
    <row r="727" spans="1:45" s="197" customFormat="1" ht="12.75" x14ac:dyDescent="0.2">
      <c r="A727" s="10"/>
      <c r="B727" s="16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S727"/>
    </row>
    <row r="728" spans="1:45" s="197" customFormat="1" ht="12.75" x14ac:dyDescent="0.2">
      <c r="A728" s="10"/>
      <c r="B728" s="16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S728"/>
    </row>
    <row r="729" spans="1:45" s="197" customFormat="1" ht="12.75" x14ac:dyDescent="0.2">
      <c r="A729" s="10"/>
      <c r="B729" s="16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S729"/>
    </row>
    <row r="730" spans="1:45" s="197" customFormat="1" ht="12.75" x14ac:dyDescent="0.2">
      <c r="A730" s="10"/>
      <c r="B730" s="16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S730"/>
    </row>
    <row r="731" spans="1:45" s="197" customFormat="1" ht="12.75" x14ac:dyDescent="0.2">
      <c r="A731" s="10"/>
      <c r="B731" s="16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S731"/>
    </row>
    <row r="732" spans="1:45" s="197" customFormat="1" ht="12.75" x14ac:dyDescent="0.2">
      <c r="A732" s="10"/>
      <c r="B732" s="16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S732"/>
    </row>
    <row r="733" spans="1:45" s="197" customFormat="1" ht="12.75" x14ac:dyDescent="0.2">
      <c r="A733" s="10"/>
      <c r="B733" s="16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S733"/>
    </row>
    <row r="734" spans="1:45" s="197" customFormat="1" ht="12.75" x14ac:dyDescent="0.2">
      <c r="A734" s="10"/>
      <c r="B734" s="16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S734"/>
    </row>
    <row r="735" spans="1:45" s="197" customFormat="1" ht="12.75" x14ac:dyDescent="0.2">
      <c r="A735" s="10"/>
      <c r="B735" s="16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S735"/>
    </row>
    <row r="736" spans="1:45" s="197" customFormat="1" ht="12.75" x14ac:dyDescent="0.2">
      <c r="A736" s="10"/>
      <c r="B736" s="16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S736"/>
    </row>
    <row r="737" spans="1:45" s="197" customFormat="1" ht="12.75" x14ac:dyDescent="0.2">
      <c r="A737" s="10"/>
      <c r="B737" s="16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S737"/>
    </row>
    <row r="738" spans="1:45" s="197" customFormat="1" ht="12.75" x14ac:dyDescent="0.2">
      <c r="A738" s="10"/>
      <c r="B738" s="16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S738"/>
    </row>
    <row r="739" spans="1:45" s="197" customFormat="1" ht="12.75" x14ac:dyDescent="0.2">
      <c r="A739" s="10"/>
      <c r="B739" s="16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S739"/>
    </row>
    <row r="740" spans="1:45" s="197" customFormat="1" ht="12.75" x14ac:dyDescent="0.2">
      <c r="A740" s="10"/>
      <c r="B740" s="16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S740"/>
    </row>
    <row r="741" spans="1:45" s="197" customFormat="1" ht="12.75" x14ac:dyDescent="0.2">
      <c r="A741" s="10"/>
      <c r="B741" s="16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S741"/>
    </row>
    <row r="742" spans="1:45" s="197" customFormat="1" ht="12.75" x14ac:dyDescent="0.2">
      <c r="A742" s="10"/>
      <c r="B742" s="16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S742"/>
    </row>
    <row r="743" spans="1:45" s="197" customFormat="1" ht="12.75" x14ac:dyDescent="0.2">
      <c r="A743" s="10"/>
      <c r="B743" s="16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S743"/>
    </row>
    <row r="744" spans="1:45" s="197" customFormat="1" ht="12.75" x14ac:dyDescent="0.2">
      <c r="A744" s="10"/>
      <c r="B744" s="16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S744"/>
    </row>
    <row r="745" spans="1:45" s="197" customFormat="1" ht="12.75" x14ac:dyDescent="0.2">
      <c r="A745" s="10"/>
      <c r="B745" s="16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S745"/>
    </row>
    <row r="746" spans="1:45" s="197" customFormat="1" ht="12.75" x14ac:dyDescent="0.2">
      <c r="A746" s="10"/>
      <c r="B746" s="16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S746"/>
    </row>
    <row r="747" spans="1:45" s="197" customFormat="1" ht="12.75" x14ac:dyDescent="0.2">
      <c r="A747" s="10"/>
      <c r="B747" s="16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S747"/>
    </row>
    <row r="748" spans="1:45" s="197" customFormat="1" ht="12.75" x14ac:dyDescent="0.2">
      <c r="A748" s="10"/>
      <c r="B748" s="16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S748"/>
    </row>
    <row r="749" spans="1:45" s="197" customFormat="1" ht="12.75" x14ac:dyDescent="0.2">
      <c r="A749" s="10"/>
      <c r="B749" s="16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S749"/>
    </row>
    <row r="750" spans="1:45" s="197" customFormat="1" ht="12.75" x14ac:dyDescent="0.2">
      <c r="A750" s="10"/>
      <c r="B750" s="16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S750"/>
    </row>
    <row r="751" spans="1:45" s="197" customFormat="1" ht="12.75" x14ac:dyDescent="0.2">
      <c r="A751" s="10"/>
      <c r="B751" s="16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S751"/>
    </row>
    <row r="752" spans="1:45" s="197" customFormat="1" ht="12.75" x14ac:dyDescent="0.2">
      <c r="A752" s="10"/>
      <c r="B752" s="16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S752"/>
    </row>
    <row r="753" spans="1:45" s="197" customFormat="1" ht="12.75" x14ac:dyDescent="0.2">
      <c r="A753" s="10"/>
      <c r="B753" s="16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S753"/>
    </row>
    <row r="754" spans="1:45" s="197" customFormat="1" ht="12.75" x14ac:dyDescent="0.2">
      <c r="A754" s="10"/>
      <c r="B754" s="16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S754"/>
    </row>
    <row r="755" spans="1:45" s="197" customFormat="1" ht="12.75" x14ac:dyDescent="0.2">
      <c r="A755" s="10"/>
      <c r="B755" s="16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S755"/>
    </row>
    <row r="756" spans="1:45" s="197" customFormat="1" ht="12.75" x14ac:dyDescent="0.2">
      <c r="A756" s="10"/>
      <c r="B756" s="16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S756"/>
    </row>
    <row r="757" spans="1:45" s="197" customFormat="1" ht="12.75" x14ac:dyDescent="0.2">
      <c r="A757" s="10"/>
      <c r="B757" s="16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S757"/>
    </row>
    <row r="758" spans="1:45" s="197" customFormat="1" ht="12.75" x14ac:dyDescent="0.2">
      <c r="A758" s="10"/>
      <c r="B758" s="16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S758"/>
    </row>
    <row r="759" spans="1:45" s="197" customFormat="1" ht="12.75" x14ac:dyDescent="0.2">
      <c r="A759" s="10"/>
      <c r="B759" s="16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S759"/>
    </row>
    <row r="760" spans="1:45" s="197" customFormat="1" ht="12.75" x14ac:dyDescent="0.2">
      <c r="A760" s="10"/>
      <c r="B760" s="16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S760"/>
    </row>
    <row r="761" spans="1:45" s="197" customFormat="1" ht="12.75" x14ac:dyDescent="0.2">
      <c r="A761" s="10"/>
      <c r="B761" s="16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S761"/>
    </row>
    <row r="762" spans="1:45" s="197" customFormat="1" ht="12.75" x14ac:dyDescent="0.2">
      <c r="A762" s="10"/>
      <c r="B762" s="16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S762"/>
    </row>
    <row r="763" spans="1:45" s="197" customFormat="1" ht="12.75" x14ac:dyDescent="0.2">
      <c r="A763" s="10"/>
      <c r="B763" s="16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S763"/>
    </row>
    <row r="764" spans="1:45" s="197" customFormat="1" ht="12.75" x14ac:dyDescent="0.2">
      <c r="A764" s="10"/>
      <c r="B764" s="16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S764"/>
    </row>
    <row r="765" spans="1:45" s="197" customFormat="1" ht="12.75" x14ac:dyDescent="0.2">
      <c r="A765" s="10"/>
      <c r="B765" s="16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S765"/>
    </row>
    <row r="766" spans="1:45" s="197" customFormat="1" ht="12.75" x14ac:dyDescent="0.2">
      <c r="A766" s="10"/>
      <c r="B766" s="16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S766"/>
    </row>
    <row r="767" spans="1:45" s="197" customFormat="1" ht="12.75" x14ac:dyDescent="0.2">
      <c r="A767" s="10"/>
      <c r="B767" s="16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S767"/>
    </row>
    <row r="768" spans="1:45" s="197" customFormat="1" ht="12.75" x14ac:dyDescent="0.2">
      <c r="A768" s="10"/>
      <c r="B768" s="16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S768"/>
    </row>
    <row r="769" spans="1:45" s="197" customFormat="1" ht="12.75" x14ac:dyDescent="0.2">
      <c r="A769" s="10"/>
      <c r="B769" s="16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S769"/>
    </row>
    <row r="770" spans="1:45" s="197" customFormat="1" ht="12.75" x14ac:dyDescent="0.2">
      <c r="A770" s="10"/>
      <c r="B770" s="16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S770"/>
    </row>
    <row r="771" spans="1:45" s="197" customFormat="1" ht="12.75" x14ac:dyDescent="0.2">
      <c r="A771" s="10"/>
      <c r="B771" s="16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S771"/>
    </row>
    <row r="772" spans="1:45" s="197" customFormat="1" ht="12.75" x14ac:dyDescent="0.2">
      <c r="A772" s="10"/>
      <c r="B772" s="16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S772"/>
    </row>
    <row r="773" spans="1:45" s="197" customFormat="1" ht="12.75" x14ac:dyDescent="0.2">
      <c r="A773" s="10"/>
      <c r="B773" s="16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S773"/>
    </row>
    <row r="774" spans="1:45" s="197" customFormat="1" ht="12.75" x14ac:dyDescent="0.2">
      <c r="A774" s="10"/>
      <c r="B774" s="16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S774"/>
    </row>
    <row r="775" spans="1:45" s="197" customFormat="1" ht="12.75" x14ac:dyDescent="0.2">
      <c r="A775" s="10"/>
      <c r="B775" s="16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S775"/>
    </row>
    <row r="776" spans="1:45" s="197" customFormat="1" ht="12.75" x14ac:dyDescent="0.2">
      <c r="A776" s="10"/>
      <c r="B776" s="16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S776"/>
    </row>
    <row r="777" spans="1:45" s="197" customFormat="1" ht="12.75" x14ac:dyDescent="0.2">
      <c r="A777" s="10"/>
      <c r="B777" s="16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S777"/>
    </row>
    <row r="778" spans="1:45" s="197" customFormat="1" ht="12.75" x14ac:dyDescent="0.2">
      <c r="A778" s="10"/>
      <c r="B778" s="16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S778"/>
    </row>
    <row r="779" spans="1:45" s="197" customFormat="1" ht="12.75" x14ac:dyDescent="0.2">
      <c r="A779" s="10"/>
      <c r="B779" s="16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S779"/>
    </row>
    <row r="780" spans="1:45" s="197" customFormat="1" ht="12.75" x14ac:dyDescent="0.2">
      <c r="A780" s="10"/>
      <c r="B780" s="16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S780"/>
    </row>
    <row r="781" spans="1:45" s="197" customFormat="1" ht="12.75" x14ac:dyDescent="0.2">
      <c r="A781" s="10"/>
      <c r="B781" s="16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S781"/>
    </row>
    <row r="782" spans="1:45" s="197" customFormat="1" ht="12.75" x14ac:dyDescent="0.2">
      <c r="A782" s="10"/>
      <c r="B782" s="16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S782"/>
    </row>
    <row r="783" spans="1:45" s="197" customFormat="1" ht="12.75" x14ac:dyDescent="0.2">
      <c r="A783" s="10"/>
      <c r="B783" s="16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S783"/>
    </row>
    <row r="784" spans="1:45" s="197" customFormat="1" ht="12.75" x14ac:dyDescent="0.2">
      <c r="A784" s="10"/>
      <c r="B784" s="16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S784"/>
    </row>
    <row r="785" spans="1:45" s="197" customFormat="1" ht="12.75" x14ac:dyDescent="0.2">
      <c r="A785" s="10"/>
      <c r="B785" s="16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S785"/>
    </row>
    <row r="786" spans="1:45" s="197" customFormat="1" ht="12.75" x14ac:dyDescent="0.2">
      <c r="A786" s="10"/>
      <c r="B786" s="16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S786"/>
    </row>
    <row r="787" spans="1:45" s="197" customFormat="1" ht="12.75" x14ac:dyDescent="0.2">
      <c r="A787" s="10"/>
      <c r="B787" s="16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S787"/>
    </row>
    <row r="788" spans="1:45" s="197" customFormat="1" ht="12.75" x14ac:dyDescent="0.2">
      <c r="A788" s="10"/>
      <c r="B788" s="16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S788"/>
    </row>
    <row r="789" spans="1:45" s="197" customFormat="1" ht="12.75" x14ac:dyDescent="0.2">
      <c r="A789" s="10"/>
      <c r="B789" s="16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S789"/>
    </row>
    <row r="790" spans="1:45" s="197" customFormat="1" ht="12.75" x14ac:dyDescent="0.2">
      <c r="A790" s="10"/>
      <c r="B790" s="16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S790"/>
    </row>
    <row r="791" spans="1:45" s="197" customFormat="1" ht="12.75" x14ac:dyDescent="0.2">
      <c r="A791" s="10"/>
      <c r="B791" s="16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S791"/>
    </row>
    <row r="792" spans="1:45" s="197" customFormat="1" ht="12.75" x14ac:dyDescent="0.2">
      <c r="A792" s="10"/>
      <c r="B792" s="16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S792"/>
    </row>
    <row r="793" spans="1:45" s="197" customFormat="1" ht="12.75" x14ac:dyDescent="0.2">
      <c r="A793" s="10"/>
      <c r="B793" s="16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S793"/>
    </row>
    <row r="794" spans="1:45" s="197" customFormat="1" ht="12.75" x14ac:dyDescent="0.2">
      <c r="A794" s="10"/>
      <c r="B794" s="16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S794"/>
    </row>
    <row r="795" spans="1:45" s="197" customFormat="1" ht="12.75" x14ac:dyDescent="0.2">
      <c r="A795" s="10"/>
      <c r="B795" s="16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S795"/>
    </row>
    <row r="796" spans="1:45" s="197" customFormat="1" ht="12.75" x14ac:dyDescent="0.2">
      <c r="A796" s="10"/>
      <c r="B796" s="16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S796"/>
    </row>
    <row r="797" spans="1:45" s="197" customFormat="1" ht="12.75" x14ac:dyDescent="0.2">
      <c r="A797" s="10"/>
      <c r="B797" s="16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S797"/>
    </row>
    <row r="798" spans="1:45" s="197" customFormat="1" ht="12.75" x14ac:dyDescent="0.2">
      <c r="A798" s="10"/>
      <c r="B798" s="16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S798"/>
    </row>
    <row r="799" spans="1:45" s="197" customFormat="1" ht="12.75" x14ac:dyDescent="0.2">
      <c r="A799" s="10"/>
      <c r="B799" s="16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S799"/>
    </row>
    <row r="800" spans="1:45" s="197" customFormat="1" ht="12.75" x14ac:dyDescent="0.2">
      <c r="A800" s="10"/>
      <c r="B800" s="16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S800"/>
    </row>
    <row r="801" spans="1:45" s="197" customFormat="1" ht="12.75" x14ac:dyDescent="0.2">
      <c r="A801" s="10"/>
      <c r="B801" s="16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S801"/>
    </row>
    <row r="802" spans="1:45" s="197" customFormat="1" ht="12.75" x14ac:dyDescent="0.2">
      <c r="A802" s="10"/>
      <c r="B802" s="16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S802"/>
    </row>
    <row r="803" spans="1:45" s="197" customFormat="1" ht="12.75" x14ac:dyDescent="0.2">
      <c r="A803" s="10"/>
      <c r="B803" s="16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S803"/>
    </row>
    <row r="804" spans="1:45" s="197" customFormat="1" ht="12.75" x14ac:dyDescent="0.2">
      <c r="A804" s="10"/>
      <c r="B804" s="16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S804"/>
    </row>
    <row r="805" spans="1:45" s="197" customFormat="1" ht="12.75" x14ac:dyDescent="0.2">
      <c r="A805" s="10"/>
      <c r="B805" s="16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S805"/>
    </row>
    <row r="806" spans="1:45" s="197" customFormat="1" ht="12.75" x14ac:dyDescent="0.2">
      <c r="A806" s="10"/>
      <c r="B806" s="16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S806"/>
    </row>
    <row r="807" spans="1:45" s="197" customFormat="1" ht="12.75" x14ac:dyDescent="0.2">
      <c r="A807" s="10"/>
      <c r="B807" s="16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S807"/>
    </row>
    <row r="808" spans="1:45" s="197" customFormat="1" ht="12.75" x14ac:dyDescent="0.2">
      <c r="A808" s="10"/>
      <c r="B808" s="16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S808"/>
    </row>
    <row r="809" spans="1:45" s="197" customFormat="1" ht="12.75" x14ac:dyDescent="0.2">
      <c r="A809" s="10"/>
      <c r="B809" s="16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S809"/>
    </row>
    <row r="810" spans="1:45" s="197" customFormat="1" ht="12.75" x14ac:dyDescent="0.2">
      <c r="A810" s="10"/>
      <c r="B810" s="16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S810"/>
    </row>
    <row r="811" spans="1:45" s="197" customFormat="1" ht="12.75" x14ac:dyDescent="0.2">
      <c r="A811" s="10"/>
      <c r="B811" s="16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S811"/>
    </row>
    <row r="812" spans="1:45" s="197" customFormat="1" ht="12.75" x14ac:dyDescent="0.2">
      <c r="A812" s="10"/>
      <c r="B812" s="16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S812"/>
    </row>
    <row r="813" spans="1:45" s="197" customFormat="1" ht="12.75" x14ac:dyDescent="0.2">
      <c r="A813" s="10"/>
      <c r="B813" s="16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S813"/>
    </row>
    <row r="814" spans="1:45" s="197" customFormat="1" ht="12.75" x14ac:dyDescent="0.2">
      <c r="A814" s="10"/>
      <c r="B814" s="16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S814"/>
    </row>
    <row r="815" spans="1:45" s="197" customFormat="1" ht="12.75" x14ac:dyDescent="0.2">
      <c r="A815" s="10"/>
      <c r="B815" s="16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S815"/>
    </row>
    <row r="816" spans="1:45" s="197" customFormat="1" ht="12.75" x14ac:dyDescent="0.2">
      <c r="A816" s="10"/>
      <c r="B816" s="16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S816"/>
    </row>
    <row r="817" spans="1:45" s="197" customFormat="1" ht="12.75" x14ac:dyDescent="0.2">
      <c r="A817" s="10"/>
      <c r="B817" s="16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S817"/>
    </row>
    <row r="818" spans="1:45" s="197" customFormat="1" ht="12.75" x14ac:dyDescent="0.2">
      <c r="A818" s="10"/>
      <c r="B818" s="16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S818"/>
    </row>
    <row r="819" spans="1:45" s="197" customFormat="1" ht="12.75" x14ac:dyDescent="0.2">
      <c r="A819" s="10"/>
      <c r="B819" s="16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S819"/>
    </row>
    <row r="820" spans="1:45" s="197" customFormat="1" ht="12.75" x14ac:dyDescent="0.2">
      <c r="A820" s="10"/>
      <c r="B820" s="16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S820"/>
    </row>
    <row r="821" spans="1:45" s="197" customFormat="1" ht="12.75" x14ac:dyDescent="0.2">
      <c r="A821" s="10"/>
      <c r="B821" s="16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S821"/>
    </row>
    <row r="822" spans="1:45" s="197" customFormat="1" ht="12.75" x14ac:dyDescent="0.2">
      <c r="A822" s="10"/>
      <c r="B822" s="16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S822"/>
    </row>
    <row r="823" spans="1:45" s="197" customFormat="1" ht="12.75" x14ac:dyDescent="0.2">
      <c r="A823" s="10"/>
      <c r="B823" s="16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S823"/>
    </row>
    <row r="824" spans="1:45" s="197" customFormat="1" ht="12.75" x14ac:dyDescent="0.2">
      <c r="A824" s="10"/>
      <c r="B824" s="16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S824"/>
    </row>
    <row r="825" spans="1:45" s="197" customFormat="1" ht="12.75" x14ac:dyDescent="0.2">
      <c r="A825" s="10"/>
      <c r="B825" s="16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S825"/>
    </row>
    <row r="826" spans="1:45" s="197" customFormat="1" ht="12.75" x14ac:dyDescent="0.2">
      <c r="A826" s="10"/>
      <c r="B826" s="16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S826"/>
    </row>
    <row r="827" spans="1:45" s="197" customFormat="1" ht="12.75" x14ac:dyDescent="0.2">
      <c r="A827" s="10"/>
      <c r="B827" s="16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S827"/>
    </row>
    <row r="828" spans="1:45" s="197" customFormat="1" ht="12.75" x14ac:dyDescent="0.2">
      <c r="A828" s="10"/>
      <c r="B828" s="16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S828"/>
    </row>
    <row r="829" spans="1:45" s="197" customFormat="1" ht="12.75" x14ac:dyDescent="0.2">
      <c r="A829" s="10"/>
      <c r="B829" s="16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S829"/>
    </row>
    <row r="830" spans="1:45" s="197" customFormat="1" ht="12.75" x14ac:dyDescent="0.2">
      <c r="A830" s="10"/>
      <c r="B830" s="16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S830"/>
    </row>
    <row r="831" spans="1:45" s="197" customFormat="1" ht="12.75" x14ac:dyDescent="0.2">
      <c r="A831" s="10"/>
      <c r="B831" s="16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S831"/>
    </row>
    <row r="832" spans="1:45" s="197" customFormat="1" ht="12.75" x14ac:dyDescent="0.2">
      <c r="A832" s="10"/>
      <c r="B832" s="16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S832"/>
    </row>
    <row r="833" spans="1:45" s="197" customFormat="1" ht="12.75" x14ac:dyDescent="0.2">
      <c r="A833" s="10"/>
      <c r="B833" s="16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S833"/>
    </row>
    <row r="834" spans="1:45" s="197" customFormat="1" ht="12.75" x14ac:dyDescent="0.2">
      <c r="A834" s="10"/>
      <c r="B834" s="16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S834"/>
    </row>
    <row r="835" spans="1:45" s="197" customFormat="1" ht="12.75" x14ac:dyDescent="0.2">
      <c r="A835" s="10"/>
      <c r="B835" s="16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S835"/>
    </row>
    <row r="836" spans="1:45" s="197" customFormat="1" ht="12.75" x14ac:dyDescent="0.2">
      <c r="A836" s="10"/>
      <c r="B836" s="16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S836"/>
    </row>
    <row r="837" spans="1:45" s="197" customFormat="1" ht="12.75" x14ac:dyDescent="0.2">
      <c r="A837" s="10"/>
      <c r="B837" s="16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S837"/>
    </row>
    <row r="838" spans="1:45" s="197" customFormat="1" ht="12.75" x14ac:dyDescent="0.2">
      <c r="A838" s="10"/>
      <c r="B838" s="16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S838"/>
    </row>
    <row r="839" spans="1:45" s="197" customFormat="1" ht="12.75" x14ac:dyDescent="0.2">
      <c r="A839" s="10"/>
      <c r="B839" s="16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S839"/>
    </row>
    <row r="840" spans="1:45" s="197" customFormat="1" ht="12.75" x14ac:dyDescent="0.2">
      <c r="A840" s="10"/>
      <c r="B840" s="16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S840"/>
    </row>
    <row r="841" spans="1:45" s="197" customFormat="1" ht="12.75" x14ac:dyDescent="0.2">
      <c r="A841" s="10"/>
      <c r="B841" s="16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S841"/>
    </row>
    <row r="842" spans="1:45" s="197" customFormat="1" ht="12.75" x14ac:dyDescent="0.2">
      <c r="A842" s="10"/>
      <c r="B842" s="16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S842"/>
    </row>
    <row r="843" spans="1:45" s="197" customFormat="1" ht="12.75" x14ac:dyDescent="0.2">
      <c r="A843" s="10"/>
      <c r="B843" s="16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S843"/>
    </row>
    <row r="844" spans="1:45" s="197" customFormat="1" ht="12.75" x14ac:dyDescent="0.2">
      <c r="A844" s="10"/>
      <c r="B844" s="16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S844"/>
    </row>
    <row r="845" spans="1:45" s="197" customFormat="1" ht="12.75" x14ac:dyDescent="0.2">
      <c r="A845" s="10"/>
      <c r="B845" s="16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S845"/>
    </row>
    <row r="846" spans="1:45" s="197" customFormat="1" ht="12.75" x14ac:dyDescent="0.2">
      <c r="A846" s="10"/>
      <c r="B846" s="16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S846"/>
    </row>
    <row r="847" spans="1:45" s="197" customFormat="1" ht="12.75" x14ac:dyDescent="0.2">
      <c r="A847" s="10"/>
      <c r="B847" s="16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S847"/>
    </row>
    <row r="848" spans="1:45" s="197" customFormat="1" ht="12.75" x14ac:dyDescent="0.2">
      <c r="A848" s="10"/>
      <c r="B848" s="16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S848"/>
    </row>
    <row r="849" spans="1:45" s="197" customFormat="1" ht="12.75" x14ac:dyDescent="0.2">
      <c r="A849" s="10"/>
      <c r="B849" s="16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S849"/>
    </row>
    <row r="850" spans="1:45" s="197" customFormat="1" ht="12.75" x14ac:dyDescent="0.2">
      <c r="A850" s="10"/>
      <c r="B850" s="16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S850"/>
    </row>
    <row r="851" spans="1:45" s="197" customFormat="1" ht="12.75" x14ac:dyDescent="0.2">
      <c r="A851" s="10"/>
      <c r="B851" s="16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S851"/>
    </row>
    <row r="852" spans="1:45" s="197" customFormat="1" ht="12.75" x14ac:dyDescent="0.2">
      <c r="A852" s="10"/>
      <c r="B852" s="16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S852"/>
    </row>
    <row r="853" spans="1:45" s="197" customFormat="1" ht="12.75" x14ac:dyDescent="0.2">
      <c r="A853" s="10"/>
      <c r="B853" s="16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S853"/>
    </row>
    <row r="854" spans="1:45" s="197" customFormat="1" ht="12.75" x14ac:dyDescent="0.2">
      <c r="A854" s="10"/>
      <c r="B854" s="16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S854"/>
    </row>
    <row r="855" spans="1:45" s="197" customFormat="1" ht="12.75" x14ac:dyDescent="0.2">
      <c r="A855" s="10"/>
      <c r="B855" s="16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S855"/>
    </row>
    <row r="856" spans="1:45" s="197" customFormat="1" ht="12.75" x14ac:dyDescent="0.2">
      <c r="A856" s="10"/>
      <c r="B856" s="16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S856"/>
    </row>
    <row r="857" spans="1:45" s="197" customFormat="1" ht="12.75" x14ac:dyDescent="0.2">
      <c r="A857" s="10"/>
      <c r="B857" s="16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S857"/>
    </row>
    <row r="858" spans="1:45" s="197" customFormat="1" ht="12.75" x14ac:dyDescent="0.2">
      <c r="A858" s="10"/>
      <c r="B858" s="16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S858"/>
    </row>
    <row r="859" spans="1:45" s="197" customFormat="1" ht="12.75" x14ac:dyDescent="0.2">
      <c r="A859" s="10"/>
      <c r="B859" s="16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S859"/>
    </row>
    <row r="860" spans="1:45" s="197" customFormat="1" ht="12.75" x14ac:dyDescent="0.2">
      <c r="A860" s="10"/>
      <c r="B860" s="16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S860"/>
    </row>
    <row r="861" spans="1:45" s="197" customFormat="1" ht="12.75" x14ac:dyDescent="0.2">
      <c r="A861" s="10"/>
      <c r="B861" s="16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S861"/>
    </row>
    <row r="862" spans="1:45" s="197" customFormat="1" ht="12.75" x14ac:dyDescent="0.2">
      <c r="A862" s="10"/>
      <c r="B862" s="16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S862"/>
    </row>
    <row r="863" spans="1:45" s="197" customFormat="1" ht="12.75" x14ac:dyDescent="0.2">
      <c r="A863" s="10"/>
      <c r="B863" s="16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S863"/>
    </row>
    <row r="864" spans="1:45" s="197" customFormat="1" ht="12.75" x14ac:dyDescent="0.2">
      <c r="A864" s="10"/>
      <c r="B864" s="16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S864"/>
    </row>
    <row r="865" spans="1:45" s="197" customFormat="1" ht="12.75" x14ac:dyDescent="0.2">
      <c r="A865" s="10"/>
      <c r="B865" s="16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S865"/>
    </row>
    <row r="866" spans="1:45" s="197" customFormat="1" ht="12.75" x14ac:dyDescent="0.2">
      <c r="A866" s="10"/>
      <c r="B866" s="16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S866"/>
    </row>
    <row r="867" spans="1:45" s="197" customFormat="1" ht="12.75" x14ac:dyDescent="0.2">
      <c r="A867" s="10"/>
      <c r="B867" s="16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S867"/>
    </row>
    <row r="868" spans="1:45" s="197" customFormat="1" ht="12.75" x14ac:dyDescent="0.2">
      <c r="A868" s="10"/>
      <c r="B868" s="16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S868"/>
    </row>
    <row r="869" spans="1:45" s="197" customFormat="1" ht="12.75" x14ac:dyDescent="0.2">
      <c r="A869" s="10"/>
      <c r="B869" s="16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S869"/>
    </row>
    <row r="870" spans="1:45" s="197" customFormat="1" ht="12.75" x14ac:dyDescent="0.2">
      <c r="A870" s="10"/>
      <c r="B870" s="16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S870"/>
    </row>
    <row r="871" spans="1:45" s="197" customFormat="1" ht="12.75" x14ac:dyDescent="0.2">
      <c r="A871" s="10"/>
      <c r="B871" s="16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S871"/>
    </row>
    <row r="872" spans="1:45" s="197" customFormat="1" ht="12.75" x14ac:dyDescent="0.2">
      <c r="A872" s="10"/>
      <c r="B872" s="16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S872"/>
    </row>
    <row r="873" spans="1:45" s="197" customFormat="1" ht="12.75" x14ac:dyDescent="0.2">
      <c r="A873" s="10"/>
      <c r="B873" s="16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S873"/>
    </row>
    <row r="874" spans="1:45" s="197" customFormat="1" ht="12.75" x14ac:dyDescent="0.2">
      <c r="A874" s="10"/>
      <c r="B874" s="16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S874"/>
    </row>
    <row r="875" spans="1:45" s="197" customFormat="1" ht="12.75" x14ac:dyDescent="0.2">
      <c r="A875" s="10"/>
      <c r="B875" s="16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S875"/>
    </row>
    <row r="876" spans="1:45" s="197" customFormat="1" ht="12.75" x14ac:dyDescent="0.2">
      <c r="A876" s="10"/>
      <c r="B876" s="16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S876"/>
    </row>
    <row r="877" spans="1:45" s="197" customFormat="1" ht="12.75" x14ac:dyDescent="0.2">
      <c r="A877" s="10"/>
      <c r="B877" s="16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S877"/>
    </row>
    <row r="878" spans="1:45" s="197" customFormat="1" ht="12.75" x14ac:dyDescent="0.2">
      <c r="A878" s="10"/>
      <c r="B878" s="16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S878"/>
    </row>
    <row r="879" spans="1:45" s="197" customFormat="1" ht="12.75" x14ac:dyDescent="0.2">
      <c r="A879" s="10"/>
      <c r="B879" s="16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S879"/>
    </row>
    <row r="880" spans="1:45" s="197" customFormat="1" ht="12.75" x14ac:dyDescent="0.2">
      <c r="A880" s="10"/>
      <c r="B880" s="16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S880"/>
    </row>
    <row r="881" spans="1:45" s="197" customFormat="1" ht="12.75" x14ac:dyDescent="0.2">
      <c r="A881" s="10"/>
      <c r="B881" s="16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S881"/>
    </row>
    <row r="882" spans="1:45" s="197" customFormat="1" ht="12.75" x14ac:dyDescent="0.2">
      <c r="A882" s="10"/>
      <c r="B882" s="16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S882"/>
    </row>
    <row r="883" spans="1:45" s="197" customFormat="1" ht="12.75" x14ac:dyDescent="0.2">
      <c r="A883" s="10"/>
      <c r="B883" s="16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S883"/>
    </row>
    <row r="884" spans="1:45" s="197" customFormat="1" ht="12.75" x14ac:dyDescent="0.2">
      <c r="A884" s="10"/>
      <c r="B884" s="16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S884"/>
    </row>
    <row r="885" spans="1:45" s="197" customFormat="1" ht="12.75" x14ac:dyDescent="0.2">
      <c r="A885" s="10"/>
      <c r="B885" s="16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S885"/>
    </row>
    <row r="886" spans="1:45" s="197" customFormat="1" ht="12.75" x14ac:dyDescent="0.2">
      <c r="A886" s="10"/>
      <c r="B886" s="16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S886"/>
    </row>
    <row r="887" spans="1:45" s="197" customFormat="1" ht="12.75" x14ac:dyDescent="0.2">
      <c r="A887" s="10"/>
      <c r="B887" s="16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S887"/>
    </row>
    <row r="888" spans="1:45" s="197" customFormat="1" ht="12.75" x14ac:dyDescent="0.2">
      <c r="A888" s="10"/>
      <c r="B888" s="16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S888"/>
    </row>
    <row r="889" spans="1:45" s="197" customFormat="1" ht="12.75" x14ac:dyDescent="0.2">
      <c r="A889" s="10"/>
      <c r="B889" s="16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S889"/>
    </row>
    <row r="890" spans="1:45" s="197" customFormat="1" ht="12.75" x14ac:dyDescent="0.2">
      <c r="A890" s="10"/>
      <c r="B890" s="16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S890"/>
    </row>
    <row r="891" spans="1:45" s="197" customFormat="1" ht="12.75" x14ac:dyDescent="0.2">
      <c r="A891" s="10"/>
      <c r="B891" s="16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S891"/>
    </row>
    <row r="892" spans="1:45" s="197" customFormat="1" ht="12.75" x14ac:dyDescent="0.2">
      <c r="A892" s="10"/>
      <c r="B892" s="16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S892"/>
    </row>
    <row r="893" spans="1:45" s="197" customFormat="1" ht="12.75" x14ac:dyDescent="0.2">
      <c r="A893" s="10"/>
      <c r="B893" s="16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S893"/>
    </row>
    <row r="894" spans="1:45" s="197" customFormat="1" ht="12.75" x14ac:dyDescent="0.2">
      <c r="A894" s="10"/>
      <c r="B894" s="16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S894"/>
    </row>
    <row r="895" spans="1:45" s="197" customFormat="1" ht="12.75" x14ac:dyDescent="0.2">
      <c r="A895" s="10"/>
      <c r="B895" s="16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S895"/>
    </row>
    <row r="896" spans="1:45" s="197" customFormat="1" ht="12.75" x14ac:dyDescent="0.2">
      <c r="A896" s="10"/>
      <c r="B896" s="16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S896"/>
    </row>
    <row r="897" spans="1:45" s="197" customFormat="1" ht="12.75" x14ac:dyDescent="0.2">
      <c r="A897" s="10"/>
      <c r="B897" s="16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S897"/>
    </row>
    <row r="898" spans="1:45" s="197" customFormat="1" ht="12.75" x14ac:dyDescent="0.2">
      <c r="A898" s="10"/>
      <c r="B898" s="16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S898"/>
    </row>
    <row r="899" spans="1:45" s="197" customFormat="1" ht="12.75" x14ac:dyDescent="0.2">
      <c r="A899" s="10"/>
      <c r="B899" s="16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S899"/>
    </row>
    <row r="900" spans="1:45" s="197" customFormat="1" ht="12.75" x14ac:dyDescent="0.2">
      <c r="A900" s="10"/>
      <c r="B900" s="16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S900"/>
    </row>
    <row r="901" spans="1:45" s="197" customFormat="1" ht="12.75" x14ac:dyDescent="0.2">
      <c r="A901" s="10"/>
      <c r="B901" s="16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S901"/>
    </row>
    <row r="902" spans="1:45" s="197" customFormat="1" ht="12.75" x14ac:dyDescent="0.2">
      <c r="A902" s="10"/>
      <c r="B902" s="16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S902"/>
    </row>
    <row r="903" spans="1:45" s="197" customFormat="1" ht="12.75" x14ac:dyDescent="0.2">
      <c r="A903" s="10"/>
      <c r="B903" s="16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S903"/>
    </row>
    <row r="904" spans="1:45" s="197" customFormat="1" ht="12.75" x14ac:dyDescent="0.2">
      <c r="A904" s="10"/>
      <c r="B904" s="16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S904"/>
    </row>
    <row r="905" spans="1:45" s="197" customFormat="1" ht="12.75" x14ac:dyDescent="0.2">
      <c r="A905" s="10"/>
      <c r="B905" s="16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S905"/>
    </row>
    <row r="906" spans="1:45" s="197" customFormat="1" ht="12.75" x14ac:dyDescent="0.2">
      <c r="A906" s="10"/>
      <c r="B906" s="16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S906"/>
    </row>
    <row r="907" spans="1:45" s="197" customFormat="1" ht="12.75" x14ac:dyDescent="0.2">
      <c r="A907" s="10"/>
      <c r="B907" s="16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S907"/>
    </row>
    <row r="908" spans="1:45" s="197" customFormat="1" ht="12.75" x14ac:dyDescent="0.2">
      <c r="A908" s="10"/>
      <c r="B908" s="16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S908"/>
    </row>
    <row r="909" spans="1:45" s="197" customFormat="1" ht="12.75" x14ac:dyDescent="0.2">
      <c r="A909" s="10"/>
      <c r="B909" s="16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S909"/>
    </row>
    <row r="910" spans="1:45" s="197" customFormat="1" ht="12.75" x14ac:dyDescent="0.2">
      <c r="A910" s="10"/>
      <c r="B910" s="16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S910"/>
    </row>
    <row r="911" spans="1:45" s="197" customFormat="1" ht="12.75" x14ac:dyDescent="0.2">
      <c r="A911" s="10"/>
      <c r="B911" s="16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S911"/>
    </row>
    <row r="912" spans="1:45" s="197" customFormat="1" ht="12.75" x14ac:dyDescent="0.2">
      <c r="A912" s="10"/>
      <c r="B912" s="16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S912"/>
    </row>
    <row r="913" spans="1:45" s="197" customFormat="1" ht="12.75" x14ac:dyDescent="0.2">
      <c r="A913" s="10"/>
      <c r="B913" s="16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S913"/>
    </row>
    <row r="914" spans="1:45" s="197" customFormat="1" ht="12.75" x14ac:dyDescent="0.2">
      <c r="A914" s="10"/>
      <c r="B914" s="16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S914"/>
    </row>
    <row r="915" spans="1:45" s="197" customFormat="1" ht="12.75" x14ac:dyDescent="0.2">
      <c r="A915" s="10"/>
      <c r="B915" s="16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S915"/>
    </row>
    <row r="916" spans="1:45" s="197" customFormat="1" ht="12.75" x14ac:dyDescent="0.2">
      <c r="A916" s="10"/>
      <c r="B916" s="16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S916"/>
    </row>
    <row r="917" spans="1:45" s="197" customFormat="1" ht="12.75" x14ac:dyDescent="0.2">
      <c r="A917" s="10"/>
      <c r="B917" s="16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S917"/>
    </row>
    <row r="918" spans="1:45" s="197" customFormat="1" ht="12.75" x14ac:dyDescent="0.2">
      <c r="A918" s="10"/>
      <c r="B918" s="16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S918"/>
    </row>
    <row r="919" spans="1:45" s="197" customFormat="1" ht="12.75" x14ac:dyDescent="0.2">
      <c r="A919" s="10"/>
      <c r="B919" s="16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S919"/>
    </row>
    <row r="920" spans="1:45" s="197" customFormat="1" ht="12.75" x14ac:dyDescent="0.2">
      <c r="A920" s="10"/>
      <c r="B920" s="16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S920"/>
    </row>
    <row r="921" spans="1:45" s="197" customFormat="1" ht="12.75" x14ac:dyDescent="0.2">
      <c r="A921" s="10"/>
      <c r="B921" s="16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S921"/>
    </row>
    <row r="922" spans="1:45" s="197" customFormat="1" ht="12.75" x14ac:dyDescent="0.2">
      <c r="A922" s="10"/>
      <c r="B922" s="16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S922"/>
    </row>
    <row r="923" spans="1:45" s="197" customFormat="1" ht="12.75" x14ac:dyDescent="0.2">
      <c r="A923" s="10"/>
      <c r="B923" s="16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S923"/>
    </row>
    <row r="924" spans="1:45" s="197" customFormat="1" ht="12.75" x14ac:dyDescent="0.2">
      <c r="A924" s="10"/>
      <c r="B924" s="16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S924"/>
    </row>
    <row r="925" spans="1:45" s="197" customFormat="1" ht="12.75" x14ac:dyDescent="0.2">
      <c r="A925" s="10"/>
      <c r="B925" s="16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S925"/>
    </row>
    <row r="926" spans="1:45" s="197" customFormat="1" ht="12.75" x14ac:dyDescent="0.2">
      <c r="A926" s="10"/>
      <c r="B926" s="16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S926"/>
    </row>
    <row r="927" spans="1:45" s="197" customFormat="1" ht="12.75" x14ac:dyDescent="0.2">
      <c r="A927" s="10"/>
      <c r="B927" s="16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S927"/>
    </row>
    <row r="928" spans="1:45" s="197" customFormat="1" ht="12.75" x14ac:dyDescent="0.2">
      <c r="A928" s="10"/>
      <c r="B928" s="16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S928"/>
    </row>
    <row r="929" spans="1:45" s="197" customFormat="1" ht="12.75" x14ac:dyDescent="0.2">
      <c r="A929" s="10"/>
      <c r="B929" s="16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S929"/>
    </row>
    <row r="930" spans="1:45" s="197" customFormat="1" ht="12.75" x14ac:dyDescent="0.2">
      <c r="A930" s="10"/>
      <c r="B930" s="16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S930"/>
    </row>
    <row r="931" spans="1:45" s="197" customFormat="1" ht="12.75" x14ac:dyDescent="0.2">
      <c r="A931" s="10"/>
      <c r="B931" s="16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S931"/>
    </row>
    <row r="932" spans="1:45" s="197" customFormat="1" ht="12.75" x14ac:dyDescent="0.2">
      <c r="A932" s="10"/>
      <c r="B932" s="16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S932"/>
    </row>
    <row r="933" spans="1:45" s="197" customFormat="1" ht="12.75" x14ac:dyDescent="0.2">
      <c r="A933" s="10"/>
      <c r="B933" s="16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S933"/>
    </row>
    <row r="934" spans="1:45" s="197" customFormat="1" ht="12.75" x14ac:dyDescent="0.2">
      <c r="A934" s="10"/>
      <c r="B934" s="16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S934"/>
    </row>
    <row r="935" spans="1:45" s="197" customFormat="1" ht="12.75" x14ac:dyDescent="0.2">
      <c r="A935" s="10"/>
      <c r="B935" s="16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S935"/>
    </row>
    <row r="936" spans="1:45" s="197" customFormat="1" ht="12.75" x14ac:dyDescent="0.2">
      <c r="A936" s="10"/>
      <c r="B936" s="16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S936"/>
    </row>
    <row r="937" spans="1:45" s="197" customFormat="1" ht="12.75" x14ac:dyDescent="0.2">
      <c r="A937" s="10"/>
      <c r="B937" s="16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S937"/>
    </row>
    <row r="938" spans="1:45" s="197" customFormat="1" ht="12.75" x14ac:dyDescent="0.2">
      <c r="A938" s="10"/>
      <c r="B938" s="16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S938"/>
    </row>
    <row r="939" spans="1:45" s="197" customFormat="1" ht="12.75" x14ac:dyDescent="0.2">
      <c r="A939" s="10"/>
      <c r="B939" s="16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S939"/>
    </row>
    <row r="940" spans="1:45" s="197" customFormat="1" ht="12.75" x14ac:dyDescent="0.2">
      <c r="A940" s="10"/>
      <c r="B940" s="16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S940"/>
    </row>
    <row r="941" spans="1:45" s="197" customFormat="1" ht="15" customHeight="1" x14ac:dyDescent="0.2">
      <c r="A941" s="10"/>
      <c r="B941" s="10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S941"/>
    </row>
    <row r="942" spans="1:45" s="197" customFormat="1" ht="15" customHeight="1" x14ac:dyDescent="0.2">
      <c r="A942" s="10"/>
      <c r="B942" s="10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S942"/>
    </row>
  </sheetData>
  <autoFilter ref="A5:AR28" xr:uid="{63CC3BBF-B5BE-41AA-970B-20BF7157863F}">
    <sortState xmlns:xlrd2="http://schemas.microsoft.com/office/spreadsheetml/2017/richdata2" ref="A6:AR28">
      <sortCondition ref="M5:M28"/>
    </sortState>
  </autoFilter>
  <mergeCells count="4">
    <mergeCell ref="AE3:AH3"/>
    <mergeCell ref="AI3:AL3"/>
    <mergeCell ref="AM3:AP3"/>
    <mergeCell ref="D4:E4"/>
  </mergeCells>
  <conditionalFormatting sqref="H12:I12 H6:I10">
    <cfRule type="expression" dxfId="15" priority="16">
      <formula>H6&lt;&gt;AQ6</formula>
    </cfRule>
  </conditionalFormatting>
  <conditionalFormatting sqref="H6:I6">
    <cfRule type="expression" dxfId="14" priority="15">
      <formula>H6&lt;&gt;AQ6</formula>
    </cfRule>
  </conditionalFormatting>
  <conditionalFormatting sqref="H15:I15">
    <cfRule type="expression" dxfId="13" priority="14">
      <formula>H15&lt;&gt;AQ15</formula>
    </cfRule>
  </conditionalFormatting>
  <conditionalFormatting sqref="H16:I16">
    <cfRule type="expression" dxfId="12" priority="13">
      <formula>H16&lt;&gt;AQ16</formula>
    </cfRule>
  </conditionalFormatting>
  <conditionalFormatting sqref="H17:I17">
    <cfRule type="expression" dxfId="11" priority="12">
      <formula>H17&lt;&gt;AQ17</formula>
    </cfRule>
  </conditionalFormatting>
  <conditionalFormatting sqref="H19:I19">
    <cfRule type="expression" dxfId="10" priority="11">
      <formula>H19&lt;&gt;AQ19</formula>
    </cfRule>
  </conditionalFormatting>
  <conditionalFormatting sqref="H20:I20">
    <cfRule type="expression" dxfId="9" priority="10">
      <formula>H20&lt;&gt;AQ20</formula>
    </cfRule>
  </conditionalFormatting>
  <conditionalFormatting sqref="H23:I23">
    <cfRule type="expression" dxfId="8" priority="9">
      <formula>H23&lt;&gt;AQ23</formula>
    </cfRule>
  </conditionalFormatting>
  <conditionalFormatting sqref="H25:I25">
    <cfRule type="expression" dxfId="7" priority="8">
      <formula>H25&lt;&gt;AQ25</formula>
    </cfRule>
  </conditionalFormatting>
  <conditionalFormatting sqref="H27:I27">
    <cfRule type="expression" dxfId="6" priority="7">
      <formula>H27&lt;&gt;AQ27</formula>
    </cfRule>
  </conditionalFormatting>
  <conditionalFormatting sqref="H28:I28">
    <cfRule type="expression" dxfId="5" priority="6">
      <formula>H28&lt;&gt;AQ28</formula>
    </cfRule>
  </conditionalFormatting>
  <conditionalFormatting sqref="H11:I11">
    <cfRule type="expression" dxfId="4" priority="5">
      <formula>H11&lt;&gt;AQ11</formula>
    </cfRule>
  </conditionalFormatting>
  <conditionalFormatting sqref="H13:I13">
    <cfRule type="expression" dxfId="3" priority="4">
      <formula>H13&lt;&gt;AQ13</formula>
    </cfRule>
  </conditionalFormatting>
  <conditionalFormatting sqref="H18:I18">
    <cfRule type="expression" dxfId="2" priority="3">
      <formula>H18&lt;&gt;AQ18</formula>
    </cfRule>
  </conditionalFormatting>
  <conditionalFormatting sqref="H26:I26">
    <cfRule type="expression" dxfId="1" priority="2">
      <formula>H26&lt;&gt;AQ26</formula>
    </cfRule>
  </conditionalFormatting>
  <conditionalFormatting sqref="H22:I22">
    <cfRule type="expression" dxfId="0" priority="1">
      <formula>H22&lt;&gt;AQ22</formula>
    </cfRule>
  </conditionalFormatting>
  <dataValidations count="2">
    <dataValidation type="list" allowBlank="1" showInputMessage="1" prompt="Click and enter a value from range '2016'!AC2:AE2" sqref="E3" xr:uid="{D04DB641-4862-41D9-A11C-48FBB4FA1C73}">
      <formula1>$AE$2:$AG$2</formula1>
    </dataValidation>
    <dataValidation type="list" allowBlank="1" sqref="AQ22:AR23 AQ6:AR13 H6:I13 H25:I28 AQ25:AR28 H15:I20 AQ15:AR20 H22:I23" xr:uid="{323B59CB-E105-481D-8910-88E47AB7F284}">
      <formula1>$AE$1:$AF$1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6209-1FFD-4848-9F89-597B4EC0E971}">
  <dimension ref="A1:AE862"/>
  <sheetViews>
    <sheetView tabSelected="1" topLeftCell="A3" zoomScale="110" zoomScaleNormal="110" workbookViewId="0">
      <selection activeCell="A4" sqref="A4:J33"/>
    </sheetView>
  </sheetViews>
  <sheetFormatPr baseColWidth="10" defaultColWidth="15.140625" defaultRowHeight="15" customHeight="1" outlineLevelCol="1" x14ac:dyDescent="0.25"/>
  <cols>
    <col min="1" max="1" width="5" style="206" customWidth="1"/>
    <col min="2" max="2" width="20.85546875" style="206" customWidth="1"/>
    <col min="3" max="3" width="19.140625" style="206" customWidth="1"/>
    <col min="4" max="4" width="11" style="206" customWidth="1"/>
    <col min="5" max="5" width="11.140625" style="206" customWidth="1"/>
    <col min="6" max="20" width="5.5703125" style="206" customWidth="1" outlineLevel="1"/>
    <col min="21" max="21" width="7" style="206" customWidth="1" outlineLevel="1"/>
    <col min="22" max="22" width="3.42578125" style="206" customWidth="1"/>
    <col min="23" max="30" width="5.5703125" style="206" customWidth="1"/>
    <col min="31" max="31" width="8.140625" style="206" customWidth="1"/>
    <col min="32" max="16384" width="15.140625" style="206"/>
  </cols>
  <sheetData>
    <row r="1" spans="1:31" ht="18.75" customHeight="1" x14ac:dyDescent="0.3">
      <c r="A1" s="198" t="s">
        <v>124</v>
      </c>
      <c r="B1" s="199"/>
      <c r="C1" s="199"/>
      <c r="D1" s="199"/>
      <c r="E1" s="199"/>
      <c r="F1" s="199"/>
      <c r="G1" s="200"/>
      <c r="H1" s="201"/>
      <c r="I1" s="201"/>
      <c r="J1" s="201"/>
      <c r="K1" s="201"/>
      <c r="L1" s="201"/>
      <c r="M1" s="201"/>
      <c r="N1" s="201"/>
      <c r="O1" s="201"/>
      <c r="P1" s="202"/>
      <c r="Q1" s="199"/>
      <c r="R1" s="203"/>
      <c r="S1" s="203"/>
      <c r="T1" s="203"/>
      <c r="U1" s="204"/>
      <c r="V1" s="205"/>
      <c r="W1" s="205"/>
      <c r="X1" s="205"/>
      <c r="Y1" s="205"/>
    </row>
    <row r="2" spans="1:31" ht="12.75" customHeight="1" x14ac:dyDescent="0.25">
      <c r="A2" s="207" t="s">
        <v>125</v>
      </c>
      <c r="B2" s="208"/>
      <c r="C2" s="208"/>
      <c r="D2" s="208"/>
      <c r="E2" s="209"/>
      <c r="F2" s="209"/>
      <c r="G2" s="210"/>
      <c r="H2" s="211"/>
      <c r="I2" s="211"/>
      <c r="K2" s="211"/>
      <c r="L2" s="211"/>
      <c r="M2" s="212" t="s">
        <v>126</v>
      </c>
      <c r="N2" s="211"/>
      <c r="O2" s="211"/>
      <c r="P2" s="213"/>
      <c r="Q2" s="209"/>
      <c r="R2" s="214"/>
      <c r="S2" s="214"/>
      <c r="T2" s="214"/>
      <c r="U2" s="204"/>
      <c r="V2" s="215"/>
      <c r="W2" s="215"/>
      <c r="X2" s="215"/>
      <c r="Y2" s="215"/>
      <c r="Z2" s="216" t="s">
        <v>127</v>
      </c>
    </row>
    <row r="3" spans="1:31" ht="13.5" customHeight="1" x14ac:dyDescent="0.25">
      <c r="A3" s="217"/>
      <c r="B3" s="217"/>
      <c r="C3" s="217"/>
      <c r="D3" s="217"/>
      <c r="E3" s="217"/>
      <c r="F3" s="217"/>
      <c r="G3" s="218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4"/>
      <c r="S3" s="214"/>
      <c r="T3" s="214"/>
      <c r="U3" s="204"/>
      <c r="V3" s="215"/>
      <c r="W3" s="215"/>
      <c r="X3" s="215"/>
      <c r="Y3" s="215"/>
    </row>
    <row r="4" spans="1:31" ht="13.5" customHeight="1" x14ac:dyDescent="0.25">
      <c r="A4" s="219" t="s">
        <v>128</v>
      </c>
      <c r="B4" s="219" t="s">
        <v>23</v>
      </c>
      <c r="C4" s="219" t="s">
        <v>26</v>
      </c>
      <c r="D4" s="219" t="s">
        <v>129</v>
      </c>
      <c r="E4" s="219" t="s">
        <v>24</v>
      </c>
      <c r="F4" s="220" t="s">
        <v>130</v>
      </c>
      <c r="G4" s="220" t="s">
        <v>131</v>
      </c>
      <c r="H4" s="221" t="s">
        <v>132</v>
      </c>
      <c r="I4" s="222" t="s">
        <v>133</v>
      </c>
      <c r="J4" s="220" t="s">
        <v>134</v>
      </c>
      <c r="K4" s="220" t="s">
        <v>135</v>
      </c>
      <c r="L4" s="220" t="s">
        <v>136</v>
      </c>
      <c r="M4" s="223"/>
      <c r="N4" s="220" t="s">
        <v>137</v>
      </c>
      <c r="O4" s="220" t="s">
        <v>138</v>
      </c>
      <c r="P4" s="220" t="s">
        <v>139</v>
      </c>
      <c r="Q4" s="224" t="s">
        <v>140</v>
      </c>
      <c r="R4" s="222" t="s">
        <v>141</v>
      </c>
      <c r="S4" s="220" t="s">
        <v>142</v>
      </c>
      <c r="T4" s="222" t="s">
        <v>143</v>
      </c>
      <c r="U4" s="222" t="s">
        <v>144</v>
      </c>
      <c r="V4" s="215"/>
      <c r="W4" s="225">
        <v>1</v>
      </c>
      <c r="X4" s="225">
        <v>2</v>
      </c>
      <c r="Y4" s="225">
        <v>3</v>
      </c>
      <c r="Z4" s="225">
        <v>4</v>
      </c>
      <c r="AA4" s="225">
        <v>5</v>
      </c>
      <c r="AB4" s="225">
        <v>6</v>
      </c>
      <c r="AC4" s="225">
        <v>7</v>
      </c>
      <c r="AD4" s="225">
        <v>8</v>
      </c>
      <c r="AE4" s="226" t="s">
        <v>144</v>
      </c>
    </row>
    <row r="5" spans="1:31" ht="13.5" customHeight="1" x14ac:dyDescent="0.25">
      <c r="A5" s="219"/>
      <c r="B5" s="227"/>
      <c r="C5" s="227"/>
      <c r="D5" s="227"/>
      <c r="E5" s="227"/>
      <c r="F5" s="220"/>
      <c r="G5" s="220"/>
      <c r="H5" s="220"/>
      <c r="I5" s="221"/>
      <c r="J5" s="222"/>
      <c r="K5" s="220"/>
      <c r="L5" s="220"/>
      <c r="M5" s="223"/>
      <c r="N5" s="220"/>
      <c r="O5" s="220"/>
      <c r="P5" s="220"/>
      <c r="Q5" s="224"/>
      <c r="R5" s="222"/>
      <c r="S5" s="220"/>
      <c r="T5" s="222"/>
      <c r="U5" s="222"/>
      <c r="V5" s="215"/>
      <c r="W5" s="228"/>
      <c r="X5" s="228"/>
      <c r="Y5" s="228"/>
      <c r="Z5" s="228"/>
      <c r="AA5" s="228"/>
      <c r="AB5" s="228"/>
      <c r="AC5" s="228"/>
      <c r="AD5" s="228"/>
      <c r="AE5" s="229"/>
    </row>
    <row r="6" spans="1:31" s="214" customFormat="1" ht="13.35" customHeight="1" x14ac:dyDescent="0.2">
      <c r="A6" s="228">
        <v>1</v>
      </c>
      <c r="B6" s="55" t="s">
        <v>58</v>
      </c>
      <c r="C6" s="114" t="s">
        <v>145</v>
      </c>
      <c r="D6" s="230">
        <v>0.75694444444444453</v>
      </c>
      <c r="E6" s="115" t="s">
        <v>54</v>
      </c>
      <c r="F6" s="231">
        <f>VLOOKUP($B6,'[1]0305'!$B$6:$N$28, 13, FALSE)</f>
        <v>0.27777777777777779</v>
      </c>
      <c r="G6" s="231">
        <f>VLOOKUP($B6,'[1]1005'!$B$6:$N$28, 13, FALSE)</f>
        <v>0.41666666666666669</v>
      </c>
      <c r="H6" s="231">
        <f>VLOOKUP($B6,'[1]2405'!$B$6:$N$27, 13, FALSE)</f>
        <v>0.3</v>
      </c>
      <c r="I6" s="231">
        <f>VLOOKUP($B6,'[1]3105'!$B$6:$N$40, 13, FALSE)</f>
        <v>0.13043478260869565</v>
      </c>
      <c r="J6" s="231">
        <f>VLOOKUP($B6,'[1]0706'!$B$6:$N$40, 13, FALSE)</f>
        <v>8.6956521739130432E-2</v>
      </c>
      <c r="K6" s="231">
        <v>1.5</v>
      </c>
      <c r="L6" s="231">
        <v>1.5</v>
      </c>
      <c r="M6" s="232"/>
      <c r="N6" s="231">
        <v>1.5</v>
      </c>
      <c r="O6" s="231">
        <v>1.5</v>
      </c>
      <c r="P6" s="231">
        <v>1.5</v>
      </c>
      <c r="Q6" s="231">
        <v>1.5</v>
      </c>
      <c r="R6" s="231">
        <v>1.5</v>
      </c>
      <c r="S6" s="231">
        <v>1.5</v>
      </c>
      <c r="T6" s="231">
        <v>1.5</v>
      </c>
      <c r="U6" s="233">
        <f t="shared" ref="U6:U33" si="0">SUM(F6:T6)</f>
        <v>14.711835748792272</v>
      </c>
      <c r="W6" s="233">
        <f t="shared" ref="W6:W33" si="1">SMALL(F6:T6,1)</f>
        <v>8.6956521739130432E-2</v>
      </c>
      <c r="X6" s="233">
        <f t="shared" ref="X6:X33" si="2">SMALL(F6:T6,2)</f>
        <v>0.13043478260869565</v>
      </c>
      <c r="Y6" s="233">
        <f t="shared" ref="Y6:Y33" si="3">SMALL(F6:T6,3)</f>
        <v>0.27777777777777779</v>
      </c>
      <c r="Z6" s="233">
        <f t="shared" ref="Z6:Z33" si="4">SMALL(F6:T6,4)</f>
        <v>0.3</v>
      </c>
      <c r="AA6" s="233">
        <f t="shared" ref="AA6:AA33" si="5">SMALL(F6:T6,5)</f>
        <v>0.41666666666666669</v>
      </c>
      <c r="AB6" s="233">
        <f t="shared" ref="AB6:AB33" si="6">SMALL(F6:T6,6)</f>
        <v>1.5</v>
      </c>
      <c r="AC6" s="233">
        <f t="shared" ref="AC6:AC33" si="7">SMALL(F6:T6,7)</f>
        <v>1.5</v>
      </c>
      <c r="AD6" s="234">
        <f t="shared" ref="AD6:AD33" si="8">SMALL(F6:T6,8)</f>
        <v>1.5</v>
      </c>
      <c r="AE6" s="235">
        <f t="shared" ref="AE6:AE33" si="9">SUM(W6:AD6)</f>
        <v>5.7118357487922706</v>
      </c>
    </row>
    <row r="7" spans="1:31" s="214" customFormat="1" ht="13.35" customHeight="1" x14ac:dyDescent="0.2">
      <c r="A7" s="228">
        <v>2</v>
      </c>
      <c r="B7" s="114" t="s">
        <v>61</v>
      </c>
      <c r="C7" s="81" t="s">
        <v>62</v>
      </c>
      <c r="D7" s="230">
        <v>0.75</v>
      </c>
      <c r="E7" s="141" t="s">
        <v>54</v>
      </c>
      <c r="F7" s="231">
        <f>VLOOKUP($B7,'[1]0305'!$B$6:$N$28, 13, FALSE)</f>
        <v>0.1111111111111111</v>
      </c>
      <c r="G7" s="231">
        <f>VLOOKUP($B7,'[1]1005'!$B$6:$N$28, 13, FALSE)</f>
        <v>0.33333333333333331</v>
      </c>
      <c r="H7" s="231">
        <f>VLOOKUP($B7,'[1]2405'!$B$6:$N$27, 13, FALSE)</f>
        <v>0.9</v>
      </c>
      <c r="I7" s="231">
        <f>VLOOKUP($B7,'[1]3105'!$B$6:$N$40, 13, FALSE)</f>
        <v>4.3478260869565216E-2</v>
      </c>
      <c r="J7" s="231">
        <f>VLOOKUP($B7,'[1]0706'!$B$6:$N$40, 13, FALSE)</f>
        <v>0.13043478260869565</v>
      </c>
      <c r="K7" s="231">
        <v>1.5</v>
      </c>
      <c r="L7" s="231">
        <v>1.5</v>
      </c>
      <c r="M7" s="232"/>
      <c r="N7" s="231">
        <v>1.5</v>
      </c>
      <c r="O7" s="231">
        <v>1.5</v>
      </c>
      <c r="P7" s="231">
        <v>1.5</v>
      </c>
      <c r="Q7" s="231">
        <v>1.5</v>
      </c>
      <c r="R7" s="231">
        <v>1.5</v>
      </c>
      <c r="S7" s="231">
        <v>1.5</v>
      </c>
      <c r="T7" s="231">
        <v>1.5</v>
      </c>
      <c r="U7" s="233">
        <f t="shared" si="0"/>
        <v>15.018357487922705</v>
      </c>
      <c r="W7" s="233">
        <f t="shared" si="1"/>
        <v>4.3478260869565216E-2</v>
      </c>
      <c r="X7" s="233">
        <f t="shared" si="2"/>
        <v>0.1111111111111111</v>
      </c>
      <c r="Y7" s="233">
        <f t="shared" si="3"/>
        <v>0.13043478260869565</v>
      </c>
      <c r="Z7" s="233">
        <f t="shared" si="4"/>
        <v>0.33333333333333331</v>
      </c>
      <c r="AA7" s="233">
        <f t="shared" si="5"/>
        <v>0.9</v>
      </c>
      <c r="AB7" s="233">
        <f t="shared" si="6"/>
        <v>1.5</v>
      </c>
      <c r="AC7" s="233">
        <f t="shared" si="7"/>
        <v>1.5</v>
      </c>
      <c r="AD7" s="234">
        <f t="shared" si="8"/>
        <v>1.5</v>
      </c>
      <c r="AE7" s="235">
        <f t="shared" si="9"/>
        <v>6.0183574879227049</v>
      </c>
    </row>
    <row r="8" spans="1:31" s="214" customFormat="1" ht="12.75" x14ac:dyDescent="0.2">
      <c r="A8" s="228">
        <v>3</v>
      </c>
      <c r="B8" s="114" t="s">
        <v>87</v>
      </c>
      <c r="C8" s="81" t="s">
        <v>85</v>
      </c>
      <c r="D8" s="230">
        <v>0.75</v>
      </c>
      <c r="E8" s="141" t="s">
        <v>54</v>
      </c>
      <c r="F8" s="231">
        <f>VLOOKUP($B8,'[1]0305'!$B$6:$N$28, 13, FALSE)</f>
        <v>5.5555555555555552E-2</v>
      </c>
      <c r="G8" s="231">
        <f>VLOOKUP($B8,'[1]1005'!$B$6:$N$28, 13, FALSE)</f>
        <v>8.3333333333333329E-2</v>
      </c>
      <c r="H8" s="231">
        <f>VLOOKUP($B8,'[1]2405'!$B$6:$N$27, 13, FALSE)</f>
        <v>0.1</v>
      </c>
      <c r="I8" s="231">
        <f>VLOOKUP($B8,'[1]3105'!$B$6:$N$40, 13, FALSE)</f>
        <v>0.30434782608695654</v>
      </c>
      <c r="J8" s="231">
        <f>VLOOKUP($B8,'[1]0706'!$B$6:$N$40, 13, FALSE)</f>
        <v>1</v>
      </c>
      <c r="K8" s="231">
        <v>1.5</v>
      </c>
      <c r="L8" s="231">
        <v>1.5</v>
      </c>
      <c r="M8" s="232"/>
      <c r="N8" s="231">
        <v>1.5</v>
      </c>
      <c r="O8" s="231">
        <v>1.5</v>
      </c>
      <c r="P8" s="231">
        <v>1.5</v>
      </c>
      <c r="Q8" s="231">
        <v>1.5</v>
      </c>
      <c r="R8" s="231">
        <v>1.5</v>
      </c>
      <c r="S8" s="231">
        <v>1.5</v>
      </c>
      <c r="T8" s="231">
        <v>1.5</v>
      </c>
      <c r="U8" s="233">
        <f t="shared" si="0"/>
        <v>15.043236714975846</v>
      </c>
      <c r="W8" s="233">
        <f t="shared" si="1"/>
        <v>5.5555555555555552E-2</v>
      </c>
      <c r="X8" s="233">
        <f t="shared" si="2"/>
        <v>8.3333333333333329E-2</v>
      </c>
      <c r="Y8" s="233">
        <f t="shared" si="3"/>
        <v>0.1</v>
      </c>
      <c r="Z8" s="233">
        <f t="shared" si="4"/>
        <v>0.30434782608695654</v>
      </c>
      <c r="AA8" s="233">
        <f t="shared" si="5"/>
        <v>1</v>
      </c>
      <c r="AB8" s="233">
        <f t="shared" si="6"/>
        <v>1.5</v>
      </c>
      <c r="AC8" s="233">
        <f t="shared" si="7"/>
        <v>1.5</v>
      </c>
      <c r="AD8" s="234">
        <f t="shared" si="8"/>
        <v>1.5</v>
      </c>
      <c r="AE8" s="235">
        <f t="shared" si="9"/>
        <v>6.0432367149758459</v>
      </c>
    </row>
    <row r="9" spans="1:31" s="214" customFormat="1" ht="12.75" x14ac:dyDescent="0.2">
      <c r="A9" s="228">
        <v>4</v>
      </c>
      <c r="B9" s="114" t="s">
        <v>79</v>
      </c>
      <c r="C9" s="81" t="s">
        <v>81</v>
      </c>
      <c r="D9" s="230">
        <v>0.75</v>
      </c>
      <c r="E9" s="141" t="s">
        <v>80</v>
      </c>
      <c r="F9" s="231">
        <f>VLOOKUP($B9,'[1]0305'!$B$6:$N$28, 13, FALSE)</f>
        <v>0.16666666666666666</v>
      </c>
      <c r="G9" s="231">
        <f>VLOOKUP($B9,'[1]1005'!$B$6:$N$28, 13, FALSE)</f>
        <v>0.16666666666666666</v>
      </c>
      <c r="H9" s="231">
        <f>VLOOKUP($B9,'[1]2405'!$B$6:$N$27, 13, FALSE)</f>
        <v>0.2</v>
      </c>
      <c r="I9" s="231">
        <f>VLOOKUP($B9,'[1]3105'!$B$6:$N$40, 13, FALSE)</f>
        <v>0.43478260869565216</v>
      </c>
      <c r="J9" s="231">
        <f>VLOOKUP($B9,'[1]0706'!$B$6:$N$40, 13, FALSE)</f>
        <v>1</v>
      </c>
      <c r="K9" s="231">
        <v>1.5</v>
      </c>
      <c r="L9" s="231">
        <v>1.5</v>
      </c>
      <c r="M9" s="232"/>
      <c r="N9" s="231">
        <v>1.5</v>
      </c>
      <c r="O9" s="231">
        <v>1.5</v>
      </c>
      <c r="P9" s="231">
        <v>1.5</v>
      </c>
      <c r="Q9" s="231">
        <v>1.5</v>
      </c>
      <c r="R9" s="231">
        <v>1.5</v>
      </c>
      <c r="S9" s="231">
        <v>1.5</v>
      </c>
      <c r="T9" s="231">
        <v>1.5</v>
      </c>
      <c r="U9" s="233">
        <f t="shared" si="0"/>
        <v>15.468115942028986</v>
      </c>
      <c r="W9" s="233">
        <f t="shared" si="1"/>
        <v>0.16666666666666666</v>
      </c>
      <c r="X9" s="233">
        <f t="shared" si="2"/>
        <v>0.16666666666666666</v>
      </c>
      <c r="Y9" s="233">
        <f t="shared" si="3"/>
        <v>0.2</v>
      </c>
      <c r="Z9" s="233">
        <f t="shared" si="4"/>
        <v>0.43478260869565216</v>
      </c>
      <c r="AA9" s="233">
        <f t="shared" si="5"/>
        <v>1</v>
      </c>
      <c r="AB9" s="233">
        <f t="shared" si="6"/>
        <v>1.5</v>
      </c>
      <c r="AC9" s="233">
        <f t="shared" si="7"/>
        <v>1.5</v>
      </c>
      <c r="AD9" s="233">
        <f t="shared" si="8"/>
        <v>1.5</v>
      </c>
      <c r="AE9" s="236">
        <f t="shared" si="9"/>
        <v>6.4681159420289855</v>
      </c>
    </row>
    <row r="10" spans="1:31" s="214" customFormat="1" ht="12.75" x14ac:dyDescent="0.2">
      <c r="A10" s="228">
        <v>5</v>
      </c>
      <c r="B10" s="114" t="s">
        <v>73</v>
      </c>
      <c r="C10" s="114" t="s">
        <v>74</v>
      </c>
      <c r="D10" s="230">
        <v>0.75694444444444453</v>
      </c>
      <c r="E10" s="115" t="s">
        <v>54</v>
      </c>
      <c r="F10" s="231">
        <f>VLOOKUP($B10,'[1]0305'!$B$6:$N$28, 13, FALSE)</f>
        <v>0.44444444444444442</v>
      </c>
      <c r="G10" s="231">
        <f>VLOOKUP($B10,'[1]1005'!$B$6:$N$28, 13, FALSE)</f>
        <v>0.83333333333333337</v>
      </c>
      <c r="H10" s="231">
        <f>VLOOKUP($B10,'[1]2405'!$B$6:$N$27, 13, FALSE)</f>
        <v>0.4</v>
      </c>
      <c r="I10" s="231">
        <f>VLOOKUP($B10,'[1]3105'!$B$6:$N$40, 13, FALSE)</f>
        <v>0.21739130434782608</v>
      </c>
      <c r="J10" s="231">
        <f>VLOOKUP($B10,'[1]0706'!$B$6:$N$40, 13, FALSE)</f>
        <v>0.30434782608695654</v>
      </c>
      <c r="K10" s="231">
        <v>1.5</v>
      </c>
      <c r="L10" s="231">
        <v>1.5</v>
      </c>
      <c r="M10" s="232"/>
      <c r="N10" s="231">
        <v>1.5</v>
      </c>
      <c r="O10" s="231">
        <v>1.5</v>
      </c>
      <c r="P10" s="231">
        <v>1.5</v>
      </c>
      <c r="Q10" s="231">
        <v>1.5</v>
      </c>
      <c r="R10" s="231">
        <v>1.5</v>
      </c>
      <c r="S10" s="231">
        <v>1.5</v>
      </c>
      <c r="T10" s="231">
        <v>1.5</v>
      </c>
      <c r="U10" s="233">
        <f t="shared" si="0"/>
        <v>15.69951690821256</v>
      </c>
      <c r="W10" s="233">
        <f t="shared" si="1"/>
        <v>0.21739130434782608</v>
      </c>
      <c r="X10" s="233">
        <f t="shared" si="2"/>
        <v>0.30434782608695654</v>
      </c>
      <c r="Y10" s="233">
        <f t="shared" si="3"/>
        <v>0.4</v>
      </c>
      <c r="Z10" s="233">
        <f t="shared" si="4"/>
        <v>0.44444444444444442</v>
      </c>
      <c r="AA10" s="233">
        <f t="shared" si="5"/>
        <v>0.83333333333333337</v>
      </c>
      <c r="AB10" s="233">
        <f t="shared" si="6"/>
        <v>1.5</v>
      </c>
      <c r="AC10" s="233">
        <f t="shared" si="7"/>
        <v>1.5</v>
      </c>
      <c r="AD10" s="233">
        <f t="shared" si="8"/>
        <v>1.5</v>
      </c>
      <c r="AE10" s="235">
        <f t="shared" si="9"/>
        <v>6.6995169082125603</v>
      </c>
    </row>
    <row r="11" spans="1:31" s="214" customFormat="1" ht="12.75" x14ac:dyDescent="0.2">
      <c r="A11" s="228">
        <v>6</v>
      </c>
      <c r="B11" s="114" t="s">
        <v>106</v>
      </c>
      <c r="C11" s="81" t="s">
        <v>107</v>
      </c>
      <c r="D11" s="230">
        <v>0.75694444444444453</v>
      </c>
      <c r="E11" s="141" t="s">
        <v>54</v>
      </c>
      <c r="F11" s="231">
        <f>VLOOKUP($B11,'[1]0305'!$B$6:$N$28, 13, FALSE)</f>
        <v>0.33333333333333331</v>
      </c>
      <c r="G11" s="231">
        <f>VLOOKUP($B11,'[1]1005'!$B$6:$N$28, 13, FALSE)</f>
        <v>0.58333333333333337</v>
      </c>
      <c r="H11" s="231">
        <f>VLOOKUP($B11,'[1]2405'!$B$6:$N$27, 13, FALSE)</f>
        <v>0.5</v>
      </c>
      <c r="I11" s="231">
        <f>VLOOKUP($B11,'[1]3105'!$B$6:$N$40, 13, FALSE)</f>
        <v>0.34782608695652173</v>
      </c>
      <c r="J11" s="231">
        <f>VLOOKUP($B11,'[1]0706'!$B$6:$N$40, 13, FALSE)</f>
        <v>1</v>
      </c>
      <c r="K11" s="231">
        <v>1.5</v>
      </c>
      <c r="L11" s="231">
        <v>1.5</v>
      </c>
      <c r="M11" s="232"/>
      <c r="N11" s="231">
        <v>1.5</v>
      </c>
      <c r="O11" s="231">
        <v>1.5</v>
      </c>
      <c r="P11" s="231">
        <v>1.5</v>
      </c>
      <c r="Q11" s="231">
        <v>1.5</v>
      </c>
      <c r="R11" s="231">
        <v>1.5</v>
      </c>
      <c r="S11" s="231">
        <v>1.5</v>
      </c>
      <c r="T11" s="231">
        <v>1.5</v>
      </c>
      <c r="U11" s="233">
        <f t="shared" si="0"/>
        <v>16.264492753623188</v>
      </c>
      <c r="W11" s="233">
        <f t="shared" si="1"/>
        <v>0.33333333333333331</v>
      </c>
      <c r="X11" s="233">
        <f t="shared" si="2"/>
        <v>0.34782608695652173</v>
      </c>
      <c r="Y11" s="233">
        <f t="shared" si="3"/>
        <v>0.5</v>
      </c>
      <c r="Z11" s="233">
        <f t="shared" si="4"/>
        <v>0.58333333333333337</v>
      </c>
      <c r="AA11" s="233">
        <f t="shared" si="5"/>
        <v>1</v>
      </c>
      <c r="AB11" s="233">
        <f t="shared" si="6"/>
        <v>1.5</v>
      </c>
      <c r="AC11" s="233">
        <f t="shared" si="7"/>
        <v>1.5</v>
      </c>
      <c r="AD11" s="233">
        <f t="shared" si="8"/>
        <v>1.5</v>
      </c>
      <c r="AE11" s="235">
        <f t="shared" si="9"/>
        <v>7.2644927536231885</v>
      </c>
    </row>
    <row r="12" spans="1:31" s="214" customFormat="1" ht="12.75" x14ac:dyDescent="0.2">
      <c r="A12" s="228">
        <v>7</v>
      </c>
      <c r="B12" s="114" t="s">
        <v>109</v>
      </c>
      <c r="C12" s="81" t="s">
        <v>110</v>
      </c>
      <c r="D12" s="230">
        <v>0.75694444444444453</v>
      </c>
      <c r="E12" s="141" t="s">
        <v>80</v>
      </c>
      <c r="F12" s="231">
        <f>VLOOKUP($B12,'[1]0305'!$B$6:$N$28, 13, FALSE)</f>
        <v>0.22222222222222221</v>
      </c>
      <c r="G12" s="231">
        <f>VLOOKUP($B12,'[1]1005'!$B$6:$N$28, 13, FALSE)</f>
        <v>0.25</v>
      </c>
      <c r="H12" s="231">
        <v>1.5</v>
      </c>
      <c r="I12" s="231">
        <f>VLOOKUP($B12,'[1]3105'!$B$6:$N$40, 13, FALSE)</f>
        <v>0.60869565217391308</v>
      </c>
      <c r="J12" s="231">
        <f>VLOOKUP($B12,'[1]0706'!$B$6:$N$40, 13, FALSE)</f>
        <v>1</v>
      </c>
      <c r="K12" s="231">
        <v>1.5</v>
      </c>
      <c r="L12" s="231">
        <v>1.5</v>
      </c>
      <c r="M12" s="232"/>
      <c r="N12" s="231">
        <v>1.5</v>
      </c>
      <c r="O12" s="231">
        <v>1.5</v>
      </c>
      <c r="P12" s="231">
        <v>1.5</v>
      </c>
      <c r="Q12" s="231">
        <v>1.5</v>
      </c>
      <c r="R12" s="231">
        <v>1.5</v>
      </c>
      <c r="S12" s="231">
        <v>1.5</v>
      </c>
      <c r="T12" s="231">
        <v>1.5</v>
      </c>
      <c r="U12" s="233">
        <f t="shared" si="0"/>
        <v>17.080917874396135</v>
      </c>
      <c r="W12" s="233">
        <f t="shared" si="1"/>
        <v>0.22222222222222221</v>
      </c>
      <c r="X12" s="233">
        <f t="shared" si="2"/>
        <v>0.25</v>
      </c>
      <c r="Y12" s="233">
        <f t="shared" si="3"/>
        <v>0.60869565217391308</v>
      </c>
      <c r="Z12" s="233">
        <f t="shared" si="4"/>
        <v>1</v>
      </c>
      <c r="AA12" s="233">
        <f t="shared" si="5"/>
        <v>1.5</v>
      </c>
      <c r="AB12" s="233">
        <f t="shared" si="6"/>
        <v>1.5</v>
      </c>
      <c r="AC12" s="233">
        <f t="shared" si="7"/>
        <v>1.5</v>
      </c>
      <c r="AD12" s="233">
        <f t="shared" si="8"/>
        <v>1.5</v>
      </c>
      <c r="AE12" s="235">
        <f t="shared" si="9"/>
        <v>8.0809178743961354</v>
      </c>
    </row>
    <row r="13" spans="1:31" s="214" customFormat="1" ht="12.75" x14ac:dyDescent="0.2">
      <c r="A13" s="228">
        <v>8</v>
      </c>
      <c r="B13" s="114" t="s">
        <v>64</v>
      </c>
      <c r="C13" s="175" t="s">
        <v>66</v>
      </c>
      <c r="D13" s="230">
        <v>0.75</v>
      </c>
      <c r="E13" s="141" t="s">
        <v>65</v>
      </c>
      <c r="F13" s="231">
        <f>VLOOKUP($B13,'[1]0305'!$B$6:$N$28, 13, FALSE)</f>
        <v>0.66666666666666663</v>
      </c>
      <c r="G13" s="231">
        <f>VLOOKUP($B13,'[1]1005'!$B$6:$N$28, 13, FALSE)</f>
        <v>0.75</v>
      </c>
      <c r="H13" s="231">
        <v>1.5</v>
      </c>
      <c r="I13" s="231">
        <f>VLOOKUP($B13,'[1]3105'!$B$6:$N$40, 13, FALSE)</f>
        <v>0.73913043478260865</v>
      </c>
      <c r="J13" s="231">
        <f>VLOOKUP($B13,'[1]0706'!$B$6:$N$40, 13, FALSE)</f>
        <v>0.17391304347826086</v>
      </c>
      <c r="K13" s="231">
        <v>1.5</v>
      </c>
      <c r="L13" s="231">
        <v>1.5</v>
      </c>
      <c r="M13" s="232"/>
      <c r="N13" s="231">
        <v>1.5</v>
      </c>
      <c r="O13" s="231">
        <v>1.5</v>
      </c>
      <c r="P13" s="231">
        <v>1.5</v>
      </c>
      <c r="Q13" s="231">
        <v>1.5</v>
      </c>
      <c r="R13" s="231">
        <v>1.5</v>
      </c>
      <c r="S13" s="231">
        <v>1.5</v>
      </c>
      <c r="T13" s="231">
        <v>1.5</v>
      </c>
      <c r="U13" s="233">
        <f t="shared" si="0"/>
        <v>17.329710144927535</v>
      </c>
      <c r="W13" s="233">
        <f t="shared" si="1"/>
        <v>0.17391304347826086</v>
      </c>
      <c r="X13" s="233">
        <f t="shared" si="2"/>
        <v>0.66666666666666663</v>
      </c>
      <c r="Y13" s="233">
        <f t="shared" si="3"/>
        <v>0.73913043478260865</v>
      </c>
      <c r="Z13" s="233">
        <f t="shared" si="4"/>
        <v>0.75</v>
      </c>
      <c r="AA13" s="233">
        <f t="shared" si="5"/>
        <v>1.5</v>
      </c>
      <c r="AB13" s="233">
        <f t="shared" si="6"/>
        <v>1.5</v>
      </c>
      <c r="AC13" s="233">
        <f t="shared" si="7"/>
        <v>1.5</v>
      </c>
      <c r="AD13" s="233">
        <f t="shared" si="8"/>
        <v>1.5</v>
      </c>
      <c r="AE13" s="235">
        <f t="shared" si="9"/>
        <v>8.3297101449275353</v>
      </c>
    </row>
    <row r="14" spans="1:31" s="214" customFormat="1" ht="12.75" x14ac:dyDescent="0.2">
      <c r="A14" s="228">
        <v>9</v>
      </c>
      <c r="B14" s="114" t="s">
        <v>100</v>
      </c>
      <c r="C14" s="182" t="s">
        <v>101</v>
      </c>
      <c r="D14" s="230">
        <v>0.75</v>
      </c>
      <c r="E14" s="237" t="s">
        <v>80</v>
      </c>
      <c r="F14" s="231">
        <f>VLOOKUP($B14,'[1]0305'!$B$6:$N$28, 13, FALSE)</f>
        <v>0.61111111111111116</v>
      </c>
      <c r="G14" s="231">
        <f>VLOOKUP($B14,'[1]1005'!$B$6:$N$28, 13, FALSE)</f>
        <v>0.5</v>
      </c>
      <c r="H14" s="231">
        <v>1.5</v>
      </c>
      <c r="I14" s="231">
        <f>VLOOKUP($B14,'[1]3105'!$B$6:$N$40, 13, FALSE)</f>
        <v>0.2608695652173913</v>
      </c>
      <c r="J14" s="231">
        <f>VLOOKUP($B14,'[1]0706'!$B$6:$N$40, 13, FALSE)</f>
        <v>1</v>
      </c>
      <c r="K14" s="231">
        <v>1.5</v>
      </c>
      <c r="L14" s="231">
        <v>1.5</v>
      </c>
      <c r="M14" s="232"/>
      <c r="N14" s="231">
        <v>1.5</v>
      </c>
      <c r="O14" s="231">
        <v>1.5</v>
      </c>
      <c r="P14" s="231">
        <v>1.5</v>
      </c>
      <c r="Q14" s="231">
        <v>1.5</v>
      </c>
      <c r="R14" s="231">
        <v>1.5</v>
      </c>
      <c r="S14" s="231">
        <v>1.5</v>
      </c>
      <c r="T14" s="231">
        <v>1.5</v>
      </c>
      <c r="U14" s="233">
        <f t="shared" si="0"/>
        <v>17.371980676328501</v>
      </c>
      <c r="W14" s="233">
        <f t="shared" si="1"/>
        <v>0.2608695652173913</v>
      </c>
      <c r="X14" s="233">
        <f t="shared" si="2"/>
        <v>0.5</v>
      </c>
      <c r="Y14" s="233">
        <f t="shared" si="3"/>
        <v>0.61111111111111116</v>
      </c>
      <c r="Z14" s="233">
        <f t="shared" si="4"/>
        <v>1</v>
      </c>
      <c r="AA14" s="233">
        <f t="shared" si="5"/>
        <v>1.5</v>
      </c>
      <c r="AB14" s="233">
        <f t="shared" si="6"/>
        <v>1.5</v>
      </c>
      <c r="AC14" s="233">
        <f t="shared" si="7"/>
        <v>1.5</v>
      </c>
      <c r="AD14" s="233">
        <f t="shared" si="8"/>
        <v>1.5</v>
      </c>
      <c r="AE14" s="235">
        <f t="shared" si="9"/>
        <v>8.3719806763285014</v>
      </c>
    </row>
    <row r="15" spans="1:31" s="214" customFormat="1" ht="14.45" customHeight="1" x14ac:dyDescent="0.2">
      <c r="A15" s="228">
        <v>10</v>
      </c>
      <c r="B15" s="114" t="s">
        <v>71</v>
      </c>
      <c r="C15" s="118" t="s">
        <v>69</v>
      </c>
      <c r="D15" s="230">
        <v>0.75694444444444453</v>
      </c>
      <c r="E15" s="115" t="s">
        <v>54</v>
      </c>
      <c r="F15" s="231">
        <f>VLOOKUP($B15,'[1]0305'!$B$6:$N$28, 13, FALSE)</f>
        <v>0.5</v>
      </c>
      <c r="G15" s="231">
        <v>1.5</v>
      </c>
      <c r="H15" s="231">
        <f>VLOOKUP($B15,'[1]2405'!$B$6:$N$27, 13, FALSE)</f>
        <v>1</v>
      </c>
      <c r="I15" s="231">
        <f>VLOOKUP($B15,'[1]3105'!$B$6:$N$40, 13, FALSE)</f>
        <v>0.82608695652173914</v>
      </c>
      <c r="J15" s="231">
        <f>VLOOKUP($B15,'[1]0706'!$B$6:$N$40, 13, FALSE)</f>
        <v>0.2608695652173913</v>
      </c>
      <c r="K15" s="231">
        <v>1.5</v>
      </c>
      <c r="L15" s="231">
        <v>1.5</v>
      </c>
      <c r="M15" s="232"/>
      <c r="N15" s="231">
        <v>1.5</v>
      </c>
      <c r="O15" s="231">
        <v>1.5</v>
      </c>
      <c r="P15" s="231">
        <v>1.5</v>
      </c>
      <c r="Q15" s="231">
        <v>1.5</v>
      </c>
      <c r="R15" s="231">
        <v>1.5</v>
      </c>
      <c r="S15" s="231">
        <v>1.5</v>
      </c>
      <c r="T15" s="231">
        <v>1.5</v>
      </c>
      <c r="U15" s="233">
        <f t="shared" si="0"/>
        <v>17.586956521739133</v>
      </c>
      <c r="W15" s="233">
        <f t="shared" si="1"/>
        <v>0.2608695652173913</v>
      </c>
      <c r="X15" s="233">
        <f t="shared" si="2"/>
        <v>0.5</v>
      </c>
      <c r="Y15" s="233">
        <f t="shared" si="3"/>
        <v>0.82608695652173914</v>
      </c>
      <c r="Z15" s="233">
        <f t="shared" si="4"/>
        <v>1</v>
      </c>
      <c r="AA15" s="233">
        <f t="shared" si="5"/>
        <v>1.5</v>
      </c>
      <c r="AB15" s="233">
        <f t="shared" si="6"/>
        <v>1.5</v>
      </c>
      <c r="AC15" s="233">
        <f t="shared" si="7"/>
        <v>1.5</v>
      </c>
      <c r="AD15" s="233">
        <f t="shared" si="8"/>
        <v>1.5</v>
      </c>
      <c r="AE15" s="235">
        <f t="shared" si="9"/>
        <v>8.5869565217391308</v>
      </c>
    </row>
    <row r="16" spans="1:31" s="214" customFormat="1" ht="14.45" customHeight="1" x14ac:dyDescent="0.2">
      <c r="A16" s="228">
        <v>11</v>
      </c>
      <c r="B16" s="182" t="s">
        <v>68</v>
      </c>
      <c r="C16" s="81" t="s">
        <v>69</v>
      </c>
      <c r="D16" s="230">
        <v>0.75694444444444453</v>
      </c>
      <c r="E16" s="238" t="s">
        <v>65</v>
      </c>
      <c r="F16" s="231">
        <v>1.5</v>
      </c>
      <c r="G16" s="231">
        <v>1.5</v>
      </c>
      <c r="H16" s="231">
        <f>VLOOKUP($B16,'[1]2405'!$B$6:$N$27, 13, FALSE)</f>
        <v>0.6</v>
      </c>
      <c r="I16" s="231">
        <f>VLOOKUP($B16,'[1]3105'!$B$6:$N$40, 13, FALSE)</f>
        <v>0.47826086956521741</v>
      </c>
      <c r="J16" s="231">
        <f>VLOOKUP($B16,'[1]0706'!$B$6:$N$40, 13, FALSE)</f>
        <v>0.21739130434782608</v>
      </c>
      <c r="K16" s="231">
        <v>1.5</v>
      </c>
      <c r="L16" s="231">
        <v>1.5</v>
      </c>
      <c r="M16" s="232"/>
      <c r="N16" s="231">
        <v>1.5</v>
      </c>
      <c r="O16" s="231">
        <v>1.5</v>
      </c>
      <c r="P16" s="231">
        <v>1.5</v>
      </c>
      <c r="Q16" s="231">
        <v>1.5</v>
      </c>
      <c r="R16" s="231">
        <v>1.5</v>
      </c>
      <c r="S16" s="231">
        <v>1.5</v>
      </c>
      <c r="T16" s="231">
        <v>1.5</v>
      </c>
      <c r="U16" s="233">
        <f t="shared" si="0"/>
        <v>17.795652173913044</v>
      </c>
      <c r="W16" s="233">
        <f t="shared" si="1"/>
        <v>0.21739130434782608</v>
      </c>
      <c r="X16" s="233">
        <f t="shared" si="2"/>
        <v>0.47826086956521741</v>
      </c>
      <c r="Y16" s="233">
        <f t="shared" si="3"/>
        <v>0.6</v>
      </c>
      <c r="Z16" s="233">
        <f t="shared" si="4"/>
        <v>1.5</v>
      </c>
      <c r="AA16" s="233">
        <f t="shared" si="5"/>
        <v>1.5</v>
      </c>
      <c r="AB16" s="233">
        <f t="shared" si="6"/>
        <v>1.5</v>
      </c>
      <c r="AC16" s="233">
        <f t="shared" si="7"/>
        <v>1.5</v>
      </c>
      <c r="AD16" s="233">
        <f t="shared" si="8"/>
        <v>1.5</v>
      </c>
      <c r="AE16" s="235">
        <f t="shared" si="9"/>
        <v>8.7956521739130444</v>
      </c>
    </row>
    <row r="17" spans="1:31" s="214" customFormat="1" ht="14.45" customHeight="1" x14ac:dyDescent="0.2">
      <c r="A17" s="228">
        <v>12</v>
      </c>
      <c r="B17" s="81" t="s">
        <v>94</v>
      </c>
      <c r="C17" s="81" t="s">
        <v>95</v>
      </c>
      <c r="D17" s="230">
        <v>0.75</v>
      </c>
      <c r="E17" s="141" t="s">
        <v>54</v>
      </c>
      <c r="F17" s="231">
        <f>VLOOKUP($B17,'[1]0305'!$B$6:$N$28, 13, FALSE)</f>
        <v>0.83333333333333337</v>
      </c>
      <c r="G17" s="231">
        <f>VLOOKUP($B17,'[1]1005'!$B$6:$N$28, 13, FALSE)</f>
        <v>1</v>
      </c>
      <c r="H17" s="231">
        <f>VLOOKUP($B17,'[1]2405'!$B$6:$N$27, 13, FALSE)</f>
        <v>0.7</v>
      </c>
      <c r="I17" s="231">
        <f>VLOOKUP($B17,'[1]3105'!$B$6:$N$40, 13, FALSE)</f>
        <v>0.91304347826086951</v>
      </c>
      <c r="J17" s="231">
        <f>VLOOKUP($B17,'[1]0706'!$B$6:$N$40, 13, FALSE)</f>
        <v>1</v>
      </c>
      <c r="K17" s="231">
        <v>1.5</v>
      </c>
      <c r="L17" s="231">
        <v>1.5</v>
      </c>
      <c r="M17" s="232"/>
      <c r="N17" s="231">
        <v>1.5</v>
      </c>
      <c r="O17" s="231">
        <v>1.5</v>
      </c>
      <c r="P17" s="231">
        <v>1.5</v>
      </c>
      <c r="Q17" s="231">
        <v>1.5</v>
      </c>
      <c r="R17" s="231">
        <v>1.5</v>
      </c>
      <c r="S17" s="231">
        <v>1.5</v>
      </c>
      <c r="T17" s="231">
        <v>1.5</v>
      </c>
      <c r="U17" s="233">
        <f t="shared" si="0"/>
        <v>17.946376811594202</v>
      </c>
      <c r="W17" s="233">
        <f t="shared" si="1"/>
        <v>0.7</v>
      </c>
      <c r="X17" s="233">
        <f t="shared" si="2"/>
        <v>0.83333333333333337</v>
      </c>
      <c r="Y17" s="233">
        <f t="shared" si="3"/>
        <v>0.91304347826086951</v>
      </c>
      <c r="Z17" s="233">
        <f t="shared" si="4"/>
        <v>1</v>
      </c>
      <c r="AA17" s="233">
        <f t="shared" si="5"/>
        <v>1</v>
      </c>
      <c r="AB17" s="233">
        <f t="shared" si="6"/>
        <v>1.5</v>
      </c>
      <c r="AC17" s="233">
        <f t="shared" si="7"/>
        <v>1.5</v>
      </c>
      <c r="AD17" s="233">
        <f t="shared" si="8"/>
        <v>1.5</v>
      </c>
      <c r="AE17" s="235">
        <f t="shared" si="9"/>
        <v>8.9463768115942024</v>
      </c>
    </row>
    <row r="18" spans="1:31" s="214" customFormat="1" ht="14.45" customHeight="1" x14ac:dyDescent="0.2">
      <c r="A18" s="228">
        <v>13</v>
      </c>
      <c r="B18" s="114" t="s">
        <v>146</v>
      </c>
      <c r="C18" s="114" t="s">
        <v>147</v>
      </c>
      <c r="D18" s="230">
        <v>0.75694444444444453</v>
      </c>
      <c r="E18" s="115" t="s">
        <v>80</v>
      </c>
      <c r="F18" s="231">
        <f>VLOOKUP($B18,'[1]0305'!$B$6:$N$28, 13, FALSE)</f>
        <v>0.88888888888888884</v>
      </c>
      <c r="G18" s="231">
        <f>VLOOKUP($B18,'[1]1005'!$B$6:$N$28, 13, FALSE)</f>
        <v>0.66666666666666663</v>
      </c>
      <c r="H18" s="231">
        <v>1.5</v>
      </c>
      <c r="I18" s="231">
        <f>VLOOKUP($B18,'[1]3105'!$B$6:$N$40, 13, FALSE)</f>
        <v>8.6956521739130432E-2</v>
      </c>
      <c r="J18" s="231">
        <v>1.5</v>
      </c>
      <c r="K18" s="231">
        <v>1.5</v>
      </c>
      <c r="L18" s="231">
        <v>1.5</v>
      </c>
      <c r="M18" s="232"/>
      <c r="N18" s="231">
        <v>1.5</v>
      </c>
      <c r="O18" s="231">
        <v>1.5</v>
      </c>
      <c r="P18" s="231">
        <v>1.5</v>
      </c>
      <c r="Q18" s="231">
        <v>1.5</v>
      </c>
      <c r="R18" s="231">
        <v>1.5</v>
      </c>
      <c r="S18" s="231">
        <v>1.5</v>
      </c>
      <c r="T18" s="231">
        <v>1.5</v>
      </c>
      <c r="U18" s="233">
        <f t="shared" si="0"/>
        <v>18.142512077294686</v>
      </c>
      <c r="W18" s="233">
        <f t="shared" si="1"/>
        <v>8.6956521739130432E-2</v>
      </c>
      <c r="X18" s="233">
        <f t="shared" si="2"/>
        <v>0.66666666666666663</v>
      </c>
      <c r="Y18" s="233">
        <f t="shared" si="3"/>
        <v>0.88888888888888884</v>
      </c>
      <c r="Z18" s="233">
        <f t="shared" si="4"/>
        <v>1.5</v>
      </c>
      <c r="AA18" s="233">
        <f t="shared" si="5"/>
        <v>1.5</v>
      </c>
      <c r="AB18" s="233">
        <f t="shared" si="6"/>
        <v>1.5</v>
      </c>
      <c r="AC18" s="233">
        <f t="shared" si="7"/>
        <v>1.5</v>
      </c>
      <c r="AD18" s="233">
        <f t="shared" si="8"/>
        <v>1.5</v>
      </c>
      <c r="AE18" s="235">
        <f t="shared" si="9"/>
        <v>9.1425120772946862</v>
      </c>
    </row>
    <row r="19" spans="1:31" s="214" customFormat="1" ht="14.45" customHeight="1" x14ac:dyDescent="0.2">
      <c r="A19" s="228">
        <v>14</v>
      </c>
      <c r="B19" s="114" t="s">
        <v>53</v>
      </c>
      <c r="C19" s="182" t="s">
        <v>56</v>
      </c>
      <c r="D19" s="230">
        <v>0.75694444444444453</v>
      </c>
      <c r="E19" s="237" t="s">
        <v>54</v>
      </c>
      <c r="F19" s="231">
        <f>VLOOKUP($B19,'[1]0305'!$B$6:$N$28, 13, FALSE)</f>
        <v>0.3888888888888889</v>
      </c>
      <c r="G19" s="231">
        <f>VLOOKUP($B19,'[1]1005'!$B$6:$N$28, 13, FALSE)</f>
        <v>1.5</v>
      </c>
      <c r="H19" s="231">
        <v>1.5</v>
      </c>
      <c r="I19" s="231">
        <v>1.5</v>
      </c>
      <c r="J19" s="231">
        <f>VLOOKUP($B19,'[1]0706'!$B$6:$N$40, 13, FALSE)</f>
        <v>4.3478260869565216E-2</v>
      </c>
      <c r="K19" s="231">
        <v>1.5</v>
      </c>
      <c r="L19" s="231">
        <v>1.5</v>
      </c>
      <c r="M19" s="232"/>
      <c r="N19" s="231">
        <v>1.5</v>
      </c>
      <c r="O19" s="231">
        <v>1.5</v>
      </c>
      <c r="P19" s="231">
        <v>1.5</v>
      </c>
      <c r="Q19" s="231">
        <v>1.5</v>
      </c>
      <c r="R19" s="231">
        <v>1.5</v>
      </c>
      <c r="S19" s="231">
        <v>1.5</v>
      </c>
      <c r="T19" s="231">
        <v>1.5</v>
      </c>
      <c r="U19" s="233">
        <f t="shared" si="0"/>
        <v>18.432367149758456</v>
      </c>
      <c r="W19" s="233">
        <f t="shared" si="1"/>
        <v>4.3478260869565216E-2</v>
      </c>
      <c r="X19" s="233">
        <f t="shared" si="2"/>
        <v>0.3888888888888889</v>
      </c>
      <c r="Y19" s="233">
        <f t="shared" si="3"/>
        <v>1.5</v>
      </c>
      <c r="Z19" s="233">
        <f t="shared" si="4"/>
        <v>1.5</v>
      </c>
      <c r="AA19" s="233">
        <f t="shared" si="5"/>
        <v>1.5</v>
      </c>
      <c r="AB19" s="233">
        <f t="shared" si="6"/>
        <v>1.5</v>
      </c>
      <c r="AC19" s="233">
        <f t="shared" si="7"/>
        <v>1.5</v>
      </c>
      <c r="AD19" s="233">
        <f t="shared" si="8"/>
        <v>1.5</v>
      </c>
      <c r="AE19" s="235">
        <f t="shared" si="9"/>
        <v>9.4323671497584538</v>
      </c>
    </row>
    <row r="20" spans="1:31" s="214" customFormat="1" ht="14.45" customHeight="1" x14ac:dyDescent="0.2">
      <c r="A20" s="228">
        <v>15</v>
      </c>
      <c r="B20" s="114" t="s">
        <v>76</v>
      </c>
      <c r="C20" s="114" t="s">
        <v>77</v>
      </c>
      <c r="D20" s="230">
        <v>0.75694444444444453</v>
      </c>
      <c r="E20" s="115" t="s">
        <v>65</v>
      </c>
      <c r="F20" s="231">
        <v>1.5</v>
      </c>
      <c r="G20" s="231">
        <v>1.5</v>
      </c>
      <c r="H20" s="231">
        <v>1.5</v>
      </c>
      <c r="I20" s="231">
        <f>VLOOKUP($B20,'[1]3105'!$B$6:$N$40, 13, FALSE)</f>
        <v>0.65217391304347827</v>
      </c>
      <c r="J20" s="231">
        <f>VLOOKUP($B20,'[1]0706'!$B$6:$N$40, 13, FALSE)</f>
        <v>0.34782608695652173</v>
      </c>
      <c r="K20" s="231">
        <v>1.5</v>
      </c>
      <c r="L20" s="231">
        <v>1.5</v>
      </c>
      <c r="M20" s="232"/>
      <c r="N20" s="231">
        <v>1.5</v>
      </c>
      <c r="O20" s="231">
        <v>1.5</v>
      </c>
      <c r="P20" s="231">
        <v>1.5</v>
      </c>
      <c r="Q20" s="231">
        <v>1.5</v>
      </c>
      <c r="R20" s="231">
        <v>1.5</v>
      </c>
      <c r="S20" s="231">
        <v>1.5</v>
      </c>
      <c r="T20" s="231">
        <v>1.5</v>
      </c>
      <c r="U20" s="233">
        <f t="shared" si="0"/>
        <v>19</v>
      </c>
      <c r="W20" s="233">
        <f t="shared" si="1"/>
        <v>0.34782608695652173</v>
      </c>
      <c r="X20" s="233">
        <f t="shared" si="2"/>
        <v>0.65217391304347827</v>
      </c>
      <c r="Y20" s="233">
        <f t="shared" si="3"/>
        <v>1.5</v>
      </c>
      <c r="Z20" s="233">
        <f t="shared" si="4"/>
        <v>1.5</v>
      </c>
      <c r="AA20" s="233">
        <f t="shared" si="5"/>
        <v>1.5</v>
      </c>
      <c r="AB20" s="233">
        <f t="shared" si="6"/>
        <v>1.5</v>
      </c>
      <c r="AC20" s="233">
        <f t="shared" si="7"/>
        <v>1.5</v>
      </c>
      <c r="AD20" s="233">
        <f t="shared" si="8"/>
        <v>1.5</v>
      </c>
      <c r="AE20" s="235">
        <f t="shared" si="9"/>
        <v>10</v>
      </c>
    </row>
    <row r="21" spans="1:31" s="214" customFormat="1" ht="14.45" customHeight="1" x14ac:dyDescent="0.2">
      <c r="A21" s="228">
        <v>16</v>
      </c>
      <c r="B21" s="114" t="s">
        <v>112</v>
      </c>
      <c r="C21" s="118" t="s">
        <v>113</v>
      </c>
      <c r="D21" s="230">
        <v>0.75</v>
      </c>
      <c r="E21" s="115" t="s">
        <v>80</v>
      </c>
      <c r="F21" s="231">
        <f>VLOOKUP($B21,'[1]0305'!$B$6:$N$28, 13, FALSE)</f>
        <v>1</v>
      </c>
      <c r="G21" s="231">
        <v>1.5</v>
      </c>
      <c r="H21" s="231">
        <v>1.5</v>
      </c>
      <c r="I21" s="231">
        <f>VLOOKUP($B21,'[1]3105'!$B$6:$N$40, 13, FALSE)</f>
        <v>0.56521739130434778</v>
      </c>
      <c r="J21" s="231">
        <f>VLOOKUP($B21,'[1]0706'!$B$6:$N$40, 13, FALSE)</f>
        <v>1</v>
      </c>
      <c r="K21" s="231">
        <v>1.5</v>
      </c>
      <c r="L21" s="231">
        <v>1.5</v>
      </c>
      <c r="M21" s="232"/>
      <c r="N21" s="231">
        <v>1.5</v>
      </c>
      <c r="O21" s="231">
        <v>1.5</v>
      </c>
      <c r="P21" s="231">
        <v>1.5</v>
      </c>
      <c r="Q21" s="231">
        <v>1.5</v>
      </c>
      <c r="R21" s="231">
        <v>1.5</v>
      </c>
      <c r="S21" s="231">
        <v>1.5</v>
      </c>
      <c r="T21" s="231">
        <v>1.5</v>
      </c>
      <c r="U21" s="233">
        <f t="shared" si="0"/>
        <v>19.065217391304348</v>
      </c>
      <c r="W21" s="233">
        <f t="shared" si="1"/>
        <v>0.56521739130434778</v>
      </c>
      <c r="X21" s="233">
        <f t="shared" si="2"/>
        <v>1</v>
      </c>
      <c r="Y21" s="233">
        <f t="shared" si="3"/>
        <v>1</v>
      </c>
      <c r="Z21" s="233">
        <f t="shared" si="4"/>
        <v>1.5</v>
      </c>
      <c r="AA21" s="233">
        <f t="shared" si="5"/>
        <v>1.5</v>
      </c>
      <c r="AB21" s="233">
        <f t="shared" si="6"/>
        <v>1.5</v>
      </c>
      <c r="AC21" s="233">
        <f t="shared" si="7"/>
        <v>1.5</v>
      </c>
      <c r="AD21" s="233">
        <f t="shared" si="8"/>
        <v>1.5</v>
      </c>
      <c r="AE21" s="235">
        <f t="shared" si="9"/>
        <v>10.065217391304348</v>
      </c>
    </row>
    <row r="22" spans="1:31" s="214" customFormat="1" ht="14.45" customHeight="1" x14ac:dyDescent="0.2">
      <c r="A22" s="228">
        <v>17</v>
      </c>
      <c r="B22" s="239" t="s">
        <v>148</v>
      </c>
      <c r="C22" s="239" t="s">
        <v>149</v>
      </c>
      <c r="D22" s="230">
        <v>0.75694444444444453</v>
      </c>
      <c r="E22" s="240" t="s">
        <v>54</v>
      </c>
      <c r="F22" s="231">
        <f>VLOOKUP($B22,'[1]0305'!$B$6:$N$28, 13, FALSE)</f>
        <v>0.72222222222222221</v>
      </c>
      <c r="G22" s="231">
        <v>1.5</v>
      </c>
      <c r="H22" s="231">
        <v>1.5</v>
      </c>
      <c r="I22" s="231">
        <f>VLOOKUP($B22,'[1]3105'!$B$6:$N$40, 13, FALSE)</f>
        <v>0.39130434782608697</v>
      </c>
      <c r="J22" s="231">
        <v>1.5</v>
      </c>
      <c r="K22" s="231">
        <v>1.5</v>
      </c>
      <c r="L22" s="231">
        <v>1.5</v>
      </c>
      <c r="M22" s="232"/>
      <c r="N22" s="231">
        <v>1.5</v>
      </c>
      <c r="O22" s="231">
        <v>1.5</v>
      </c>
      <c r="P22" s="231">
        <v>1.5</v>
      </c>
      <c r="Q22" s="231">
        <v>1.5</v>
      </c>
      <c r="R22" s="231">
        <v>1.5</v>
      </c>
      <c r="S22" s="231">
        <v>1.5</v>
      </c>
      <c r="T22" s="231">
        <v>1.5</v>
      </c>
      <c r="U22" s="233">
        <f t="shared" si="0"/>
        <v>19.113526570048307</v>
      </c>
      <c r="W22" s="233">
        <f t="shared" si="1"/>
        <v>0.39130434782608697</v>
      </c>
      <c r="X22" s="233">
        <f t="shared" si="2"/>
        <v>0.72222222222222221</v>
      </c>
      <c r="Y22" s="233">
        <f t="shared" si="3"/>
        <v>1.5</v>
      </c>
      <c r="Z22" s="233">
        <f t="shared" si="4"/>
        <v>1.5</v>
      </c>
      <c r="AA22" s="233">
        <f t="shared" si="5"/>
        <v>1.5</v>
      </c>
      <c r="AB22" s="233">
        <f t="shared" si="6"/>
        <v>1.5</v>
      </c>
      <c r="AC22" s="233">
        <f t="shared" si="7"/>
        <v>1.5</v>
      </c>
      <c r="AD22" s="233">
        <f t="shared" si="8"/>
        <v>1.5</v>
      </c>
      <c r="AE22" s="235">
        <f t="shared" si="9"/>
        <v>10.113526570048309</v>
      </c>
    </row>
    <row r="23" spans="1:31" s="214" customFormat="1" ht="14.45" customHeight="1" x14ac:dyDescent="0.2">
      <c r="A23" s="228">
        <v>18</v>
      </c>
      <c r="B23" s="241" t="s">
        <v>91</v>
      </c>
      <c r="C23" s="129" t="s">
        <v>150</v>
      </c>
      <c r="D23" s="230">
        <v>0.75</v>
      </c>
      <c r="E23" s="130" t="s">
        <v>54</v>
      </c>
      <c r="F23" s="231">
        <f>VLOOKUP($B23,'[1]0305'!$B$6:$N$28, 13, FALSE)</f>
        <v>0.77777777777777779</v>
      </c>
      <c r="G23" s="231">
        <f>VLOOKUP($B23,'[1]1005'!$B$6:$N$28, 13, FALSE)</f>
        <v>0.91666666666666663</v>
      </c>
      <c r="H23" s="231">
        <v>1.5</v>
      </c>
      <c r="I23" s="231">
        <v>1.5</v>
      </c>
      <c r="J23" s="231">
        <f>VLOOKUP($B23,'[1]0706'!$B$6:$N$40, 13, FALSE)</f>
        <v>1</v>
      </c>
      <c r="K23" s="231">
        <v>1.5</v>
      </c>
      <c r="L23" s="231">
        <v>1.5</v>
      </c>
      <c r="M23" s="232"/>
      <c r="N23" s="231">
        <v>1.5</v>
      </c>
      <c r="O23" s="231">
        <v>1.5</v>
      </c>
      <c r="P23" s="231">
        <v>1.5</v>
      </c>
      <c r="Q23" s="231">
        <v>1.5</v>
      </c>
      <c r="R23" s="231">
        <v>1.5</v>
      </c>
      <c r="S23" s="231">
        <v>1.5</v>
      </c>
      <c r="T23" s="231">
        <v>1.5</v>
      </c>
      <c r="U23" s="233">
        <f t="shared" si="0"/>
        <v>19.194444444444443</v>
      </c>
      <c r="W23" s="233">
        <f t="shared" si="1"/>
        <v>0.77777777777777779</v>
      </c>
      <c r="X23" s="233">
        <f t="shared" si="2"/>
        <v>0.91666666666666663</v>
      </c>
      <c r="Y23" s="233">
        <f t="shared" si="3"/>
        <v>1</v>
      </c>
      <c r="Z23" s="233">
        <f t="shared" si="4"/>
        <v>1.5</v>
      </c>
      <c r="AA23" s="233">
        <f t="shared" si="5"/>
        <v>1.5</v>
      </c>
      <c r="AB23" s="233">
        <f t="shared" si="6"/>
        <v>1.5</v>
      </c>
      <c r="AC23" s="233">
        <f t="shared" si="7"/>
        <v>1.5</v>
      </c>
      <c r="AD23" s="233">
        <f t="shared" si="8"/>
        <v>1.5</v>
      </c>
      <c r="AE23" s="235">
        <f t="shared" si="9"/>
        <v>10.194444444444445</v>
      </c>
    </row>
    <row r="24" spans="1:31" s="214" customFormat="1" ht="14.45" customHeight="1" x14ac:dyDescent="0.2">
      <c r="A24" s="228">
        <v>19</v>
      </c>
      <c r="B24" s="81" t="s">
        <v>121</v>
      </c>
      <c r="C24" s="77" t="s">
        <v>151</v>
      </c>
      <c r="D24" s="230">
        <v>0.75</v>
      </c>
      <c r="E24" s="141" t="s">
        <v>54</v>
      </c>
      <c r="F24" s="231">
        <f>VLOOKUP($B24,'[1]0305'!$B$6:$N$28, 13, FALSE)</f>
        <v>0.94444444444444442</v>
      </c>
      <c r="G24" s="231">
        <v>1.5</v>
      </c>
      <c r="H24" s="231">
        <v>1.5</v>
      </c>
      <c r="I24" s="231">
        <f>VLOOKUP($B24,'[1]3105'!$B$6:$N$40, 13, FALSE)</f>
        <v>0.86956521739130432</v>
      </c>
      <c r="J24" s="231">
        <f>VLOOKUP($B24,'[1]0706'!$B$6:$N$40, 13, FALSE)</f>
        <v>1</v>
      </c>
      <c r="K24" s="231">
        <v>1.5</v>
      </c>
      <c r="L24" s="231">
        <v>1.5</v>
      </c>
      <c r="M24" s="232"/>
      <c r="N24" s="231">
        <v>1.5</v>
      </c>
      <c r="O24" s="231">
        <v>1.5</v>
      </c>
      <c r="P24" s="231">
        <v>1.5</v>
      </c>
      <c r="Q24" s="231">
        <v>1.5</v>
      </c>
      <c r="R24" s="231">
        <v>1.5</v>
      </c>
      <c r="S24" s="231">
        <v>1.5</v>
      </c>
      <c r="T24" s="231">
        <v>1.5</v>
      </c>
      <c r="U24" s="233">
        <f t="shared" si="0"/>
        <v>19.314009661835748</v>
      </c>
      <c r="W24" s="233">
        <f t="shared" si="1"/>
        <v>0.86956521739130432</v>
      </c>
      <c r="X24" s="233">
        <f t="shared" si="2"/>
        <v>0.94444444444444442</v>
      </c>
      <c r="Y24" s="233">
        <f t="shared" si="3"/>
        <v>1</v>
      </c>
      <c r="Z24" s="233">
        <f t="shared" si="4"/>
        <v>1.5</v>
      </c>
      <c r="AA24" s="233">
        <f t="shared" si="5"/>
        <v>1.5</v>
      </c>
      <c r="AB24" s="233">
        <f t="shared" si="6"/>
        <v>1.5</v>
      </c>
      <c r="AC24" s="233">
        <f t="shared" si="7"/>
        <v>1.5</v>
      </c>
      <c r="AD24" s="233">
        <f t="shared" si="8"/>
        <v>1.5</v>
      </c>
      <c r="AE24" s="235">
        <f t="shared" si="9"/>
        <v>10.314009661835749</v>
      </c>
    </row>
    <row r="25" spans="1:31" ht="14.45" customHeight="1" x14ac:dyDescent="0.25">
      <c r="A25" s="228">
        <v>20</v>
      </c>
      <c r="B25" s="175" t="s">
        <v>152</v>
      </c>
      <c r="C25" s="114" t="s">
        <v>153</v>
      </c>
      <c r="D25" s="230">
        <v>0.75</v>
      </c>
      <c r="E25" s="228" t="s">
        <v>80</v>
      </c>
      <c r="F25" s="231">
        <v>1.5</v>
      </c>
      <c r="G25" s="231">
        <v>1.5</v>
      </c>
      <c r="H25" s="231">
        <f>VLOOKUP($B25,'[1]2405'!$B$6:$N$27, 13, FALSE)</f>
        <v>0.8</v>
      </c>
      <c r="I25" s="231">
        <f>VLOOKUP($B25,'[1]3105'!$B$6:$N$40, 13, FALSE)</f>
        <v>0.52173913043478259</v>
      </c>
      <c r="J25" s="231">
        <v>1.5</v>
      </c>
      <c r="K25" s="231">
        <v>1.5</v>
      </c>
      <c r="L25" s="231">
        <v>1.5</v>
      </c>
      <c r="M25" s="232"/>
      <c r="N25" s="231">
        <v>1.5</v>
      </c>
      <c r="O25" s="231">
        <v>1.5</v>
      </c>
      <c r="P25" s="231">
        <v>1.5</v>
      </c>
      <c r="Q25" s="231">
        <v>1.5</v>
      </c>
      <c r="R25" s="231">
        <v>1.5</v>
      </c>
      <c r="S25" s="231">
        <v>1.5</v>
      </c>
      <c r="T25" s="231">
        <v>1.5</v>
      </c>
      <c r="U25" s="233">
        <f t="shared" si="0"/>
        <v>19.321739130434782</v>
      </c>
      <c r="V25" s="214"/>
      <c r="W25" s="233">
        <f t="shared" si="1"/>
        <v>0.52173913043478259</v>
      </c>
      <c r="X25" s="233">
        <f t="shared" si="2"/>
        <v>0.8</v>
      </c>
      <c r="Y25" s="233">
        <f t="shared" si="3"/>
        <v>1.5</v>
      </c>
      <c r="Z25" s="233">
        <f t="shared" si="4"/>
        <v>1.5</v>
      </c>
      <c r="AA25" s="233">
        <f t="shared" si="5"/>
        <v>1.5</v>
      </c>
      <c r="AB25" s="233">
        <f t="shared" si="6"/>
        <v>1.5</v>
      </c>
      <c r="AC25" s="233">
        <f t="shared" si="7"/>
        <v>1.5</v>
      </c>
      <c r="AD25" s="233">
        <f t="shared" si="8"/>
        <v>1.5</v>
      </c>
      <c r="AE25" s="235">
        <f t="shared" si="9"/>
        <v>10.321739130434782</v>
      </c>
    </row>
    <row r="26" spans="1:31" ht="14.45" customHeight="1" x14ac:dyDescent="0.25">
      <c r="A26" s="228">
        <v>21</v>
      </c>
      <c r="B26" s="81" t="s">
        <v>89</v>
      </c>
      <c r="C26" s="81" t="s">
        <v>66</v>
      </c>
      <c r="D26" s="230">
        <v>0.75</v>
      </c>
      <c r="E26" s="141" t="s">
        <v>80</v>
      </c>
      <c r="F26" s="231">
        <f>VLOOKUP($B26,'[1]0305'!$B$6:$N$28, 13, FALSE)</f>
        <v>0.55555555555555558</v>
      </c>
      <c r="G26" s="231">
        <v>1.5</v>
      </c>
      <c r="H26" s="231">
        <v>1.5</v>
      </c>
      <c r="I26" s="231">
        <v>1.5</v>
      </c>
      <c r="J26" s="231">
        <f>VLOOKUP($B26,'[1]0706'!$B$6:$N$40, 13, FALSE)</f>
        <v>1</v>
      </c>
      <c r="K26" s="231">
        <v>1.5</v>
      </c>
      <c r="L26" s="231">
        <v>1.5</v>
      </c>
      <c r="M26" s="232"/>
      <c r="N26" s="231">
        <v>1.5</v>
      </c>
      <c r="O26" s="231">
        <v>1.5</v>
      </c>
      <c r="P26" s="231">
        <v>1.5</v>
      </c>
      <c r="Q26" s="231">
        <v>1.5</v>
      </c>
      <c r="R26" s="231">
        <v>1.5</v>
      </c>
      <c r="S26" s="231">
        <v>1.5</v>
      </c>
      <c r="T26" s="231">
        <v>1.5</v>
      </c>
      <c r="U26" s="233">
        <f t="shared" si="0"/>
        <v>19.555555555555557</v>
      </c>
      <c r="V26" s="214"/>
      <c r="W26" s="233">
        <f t="shared" si="1"/>
        <v>0.55555555555555558</v>
      </c>
      <c r="X26" s="233">
        <f t="shared" si="2"/>
        <v>1</v>
      </c>
      <c r="Y26" s="233">
        <f t="shared" si="3"/>
        <v>1.5</v>
      </c>
      <c r="Z26" s="233">
        <f t="shared" si="4"/>
        <v>1.5</v>
      </c>
      <c r="AA26" s="233">
        <f t="shared" si="5"/>
        <v>1.5</v>
      </c>
      <c r="AB26" s="233">
        <f t="shared" si="6"/>
        <v>1.5</v>
      </c>
      <c r="AC26" s="233">
        <f t="shared" si="7"/>
        <v>1.5</v>
      </c>
      <c r="AD26" s="233">
        <f t="shared" si="8"/>
        <v>1.5</v>
      </c>
      <c r="AE26" s="235">
        <f t="shared" si="9"/>
        <v>10.555555555555555</v>
      </c>
    </row>
    <row r="27" spans="1:31" ht="14.45" customHeight="1" x14ac:dyDescent="0.25">
      <c r="A27" s="228">
        <v>22</v>
      </c>
      <c r="B27" s="81" t="s">
        <v>154</v>
      </c>
      <c r="C27" s="81" t="s">
        <v>155</v>
      </c>
      <c r="D27" s="230">
        <v>0.75</v>
      </c>
      <c r="E27" s="141" t="s">
        <v>54</v>
      </c>
      <c r="F27" s="231">
        <v>1.5</v>
      </c>
      <c r="G27" s="231">
        <v>1.5</v>
      </c>
      <c r="H27" s="231">
        <v>1.5</v>
      </c>
      <c r="I27" s="231">
        <f>VLOOKUP($B27,'[1]3105'!$B$6:$N$40, 13, FALSE)</f>
        <v>0.17391304347826086</v>
      </c>
      <c r="J27" s="231">
        <v>1.5</v>
      </c>
      <c r="K27" s="231">
        <v>1.5</v>
      </c>
      <c r="L27" s="231">
        <v>1.5</v>
      </c>
      <c r="M27" s="232"/>
      <c r="N27" s="231">
        <v>1.5</v>
      </c>
      <c r="O27" s="231">
        <v>1.5</v>
      </c>
      <c r="P27" s="231">
        <v>1.5</v>
      </c>
      <c r="Q27" s="231">
        <v>1.5</v>
      </c>
      <c r="R27" s="231">
        <v>1.5</v>
      </c>
      <c r="S27" s="231">
        <v>1.5</v>
      </c>
      <c r="T27" s="231">
        <v>1.5</v>
      </c>
      <c r="U27" s="233">
        <f t="shared" si="0"/>
        <v>19.673913043478262</v>
      </c>
      <c r="V27" s="214"/>
      <c r="W27" s="233">
        <f t="shared" si="1"/>
        <v>0.17391304347826086</v>
      </c>
      <c r="X27" s="233">
        <f t="shared" si="2"/>
        <v>1.5</v>
      </c>
      <c r="Y27" s="233">
        <f t="shared" si="3"/>
        <v>1.5</v>
      </c>
      <c r="Z27" s="233">
        <f t="shared" si="4"/>
        <v>1.5</v>
      </c>
      <c r="AA27" s="233">
        <f t="shared" si="5"/>
        <v>1.5</v>
      </c>
      <c r="AB27" s="233">
        <f t="shared" si="6"/>
        <v>1.5</v>
      </c>
      <c r="AC27" s="233">
        <f t="shared" si="7"/>
        <v>1.5</v>
      </c>
      <c r="AD27" s="233">
        <f t="shared" si="8"/>
        <v>1.5</v>
      </c>
      <c r="AE27" s="235">
        <f t="shared" si="9"/>
        <v>10.673913043478262</v>
      </c>
    </row>
    <row r="28" spans="1:31" ht="14.45" customHeight="1" x14ac:dyDescent="0.25">
      <c r="A28" s="228">
        <v>23</v>
      </c>
      <c r="B28" s="81" t="s">
        <v>97</v>
      </c>
      <c r="C28" s="81" t="s">
        <v>98</v>
      </c>
      <c r="D28" s="230">
        <v>0.75</v>
      </c>
      <c r="E28" s="141" t="s">
        <v>54</v>
      </c>
      <c r="F28" s="231">
        <v>1.5</v>
      </c>
      <c r="G28" s="231">
        <v>1.5</v>
      </c>
      <c r="H28" s="231">
        <v>1.5</v>
      </c>
      <c r="I28" s="231">
        <f>VLOOKUP($B28,'[1]3105'!$B$6:$N$40, 13, FALSE)</f>
        <v>0.69565217391304346</v>
      </c>
      <c r="J28" s="231">
        <f>VLOOKUP($B28,'[1]0706'!$B$6:$N$40, 13, FALSE)</f>
        <v>1</v>
      </c>
      <c r="K28" s="231">
        <v>1.5</v>
      </c>
      <c r="L28" s="231">
        <v>1.5</v>
      </c>
      <c r="M28" s="232"/>
      <c r="N28" s="231">
        <v>1.5</v>
      </c>
      <c r="O28" s="231">
        <v>1.5</v>
      </c>
      <c r="P28" s="231">
        <v>1.5</v>
      </c>
      <c r="Q28" s="231">
        <v>1.5</v>
      </c>
      <c r="R28" s="231">
        <v>1.5</v>
      </c>
      <c r="S28" s="231">
        <v>1.5</v>
      </c>
      <c r="T28" s="231">
        <v>1.5</v>
      </c>
      <c r="U28" s="233">
        <f t="shared" si="0"/>
        <v>19.695652173913043</v>
      </c>
      <c r="V28" s="214"/>
      <c r="W28" s="233">
        <f t="shared" si="1"/>
        <v>0.69565217391304346</v>
      </c>
      <c r="X28" s="233">
        <f t="shared" si="2"/>
        <v>1</v>
      </c>
      <c r="Y28" s="233">
        <f t="shared" si="3"/>
        <v>1.5</v>
      </c>
      <c r="Z28" s="233">
        <f t="shared" si="4"/>
        <v>1.5</v>
      </c>
      <c r="AA28" s="233">
        <f t="shared" si="5"/>
        <v>1.5</v>
      </c>
      <c r="AB28" s="233">
        <f t="shared" si="6"/>
        <v>1.5</v>
      </c>
      <c r="AC28" s="233">
        <f t="shared" si="7"/>
        <v>1.5</v>
      </c>
      <c r="AD28" s="233">
        <f t="shared" si="8"/>
        <v>1.5</v>
      </c>
      <c r="AE28" s="235">
        <f t="shared" si="9"/>
        <v>10.695652173913043</v>
      </c>
    </row>
    <row r="29" spans="1:31" s="214" customFormat="1" ht="13.35" customHeight="1" x14ac:dyDescent="0.2">
      <c r="A29" s="228">
        <v>24</v>
      </c>
      <c r="B29" s="114" t="s">
        <v>115</v>
      </c>
      <c r="C29" s="118" t="s">
        <v>116</v>
      </c>
      <c r="D29" s="230">
        <v>0.75694444444444453</v>
      </c>
      <c r="E29" s="115" t="s">
        <v>80</v>
      </c>
      <c r="F29" s="231">
        <v>1.5</v>
      </c>
      <c r="G29" s="231">
        <v>1.5</v>
      </c>
      <c r="H29" s="231">
        <v>1.5</v>
      </c>
      <c r="I29" s="231">
        <f>VLOOKUP($B29,'[1]3105'!$B$6:$N$40, 13, FALSE)</f>
        <v>0.95652173913043481</v>
      </c>
      <c r="J29" s="231">
        <f>VLOOKUP($B29,'[1]0706'!$B$6:$N$40, 13, FALSE)</f>
        <v>1</v>
      </c>
      <c r="K29" s="231">
        <v>1.5</v>
      </c>
      <c r="L29" s="231">
        <v>1.5</v>
      </c>
      <c r="M29" s="232"/>
      <c r="N29" s="231">
        <v>1.5</v>
      </c>
      <c r="O29" s="231">
        <v>1.5</v>
      </c>
      <c r="P29" s="231">
        <v>1.5</v>
      </c>
      <c r="Q29" s="231">
        <v>1.5</v>
      </c>
      <c r="R29" s="231">
        <v>1.5</v>
      </c>
      <c r="S29" s="231">
        <v>1.5</v>
      </c>
      <c r="T29" s="231">
        <v>1.5</v>
      </c>
      <c r="U29" s="233">
        <f t="shared" si="0"/>
        <v>19.956521739130434</v>
      </c>
      <c r="W29" s="233">
        <f t="shared" si="1"/>
        <v>0.95652173913043481</v>
      </c>
      <c r="X29" s="233">
        <f t="shared" si="2"/>
        <v>1</v>
      </c>
      <c r="Y29" s="233">
        <f t="shared" si="3"/>
        <v>1.5</v>
      </c>
      <c r="Z29" s="233">
        <f t="shared" si="4"/>
        <v>1.5</v>
      </c>
      <c r="AA29" s="233">
        <f t="shared" si="5"/>
        <v>1.5</v>
      </c>
      <c r="AB29" s="233">
        <f t="shared" si="6"/>
        <v>1.5</v>
      </c>
      <c r="AC29" s="233">
        <f t="shared" si="7"/>
        <v>1.5</v>
      </c>
      <c r="AD29" s="234">
        <f t="shared" si="8"/>
        <v>1.5</v>
      </c>
      <c r="AE29" s="235">
        <f t="shared" si="9"/>
        <v>10.956521739130434</v>
      </c>
    </row>
    <row r="30" spans="1:31" s="214" customFormat="1" ht="13.35" customHeight="1" x14ac:dyDescent="0.2">
      <c r="A30" s="228">
        <v>25</v>
      </c>
      <c r="B30" s="114" t="s">
        <v>118</v>
      </c>
      <c r="C30" s="114" t="s">
        <v>119</v>
      </c>
      <c r="D30" s="230">
        <v>0.75</v>
      </c>
      <c r="E30" s="115" t="s">
        <v>54</v>
      </c>
      <c r="F30" s="231">
        <v>1.5</v>
      </c>
      <c r="G30" s="231">
        <v>1.5</v>
      </c>
      <c r="H30" s="231">
        <v>1.5</v>
      </c>
      <c r="I30" s="231">
        <f>VLOOKUP($B30,'[1]3105'!$B$6:$N$40, 13, FALSE)</f>
        <v>1</v>
      </c>
      <c r="J30" s="231">
        <f>VLOOKUP($B30,'[1]0706'!$B$6:$N$40, 13, FALSE)</f>
        <v>1</v>
      </c>
      <c r="K30" s="231">
        <v>1.5</v>
      </c>
      <c r="L30" s="231">
        <v>1.5</v>
      </c>
      <c r="M30" s="232"/>
      <c r="N30" s="231">
        <v>1.5</v>
      </c>
      <c r="O30" s="231">
        <v>1.5</v>
      </c>
      <c r="P30" s="231">
        <v>1.5</v>
      </c>
      <c r="Q30" s="231">
        <v>1.5</v>
      </c>
      <c r="R30" s="231">
        <v>1.5</v>
      </c>
      <c r="S30" s="231">
        <v>1.5</v>
      </c>
      <c r="T30" s="231">
        <v>1.5</v>
      </c>
      <c r="U30" s="233">
        <f t="shared" si="0"/>
        <v>20</v>
      </c>
      <c r="W30" s="233">
        <f t="shared" si="1"/>
        <v>1</v>
      </c>
      <c r="X30" s="233">
        <f t="shared" si="2"/>
        <v>1</v>
      </c>
      <c r="Y30" s="233">
        <f t="shared" si="3"/>
        <v>1.5</v>
      </c>
      <c r="Z30" s="233">
        <f t="shared" si="4"/>
        <v>1.5</v>
      </c>
      <c r="AA30" s="233">
        <f t="shared" si="5"/>
        <v>1.5</v>
      </c>
      <c r="AB30" s="233">
        <f t="shared" si="6"/>
        <v>1.5</v>
      </c>
      <c r="AC30" s="233">
        <f t="shared" si="7"/>
        <v>1.5</v>
      </c>
      <c r="AD30" s="234">
        <f t="shared" si="8"/>
        <v>1.5</v>
      </c>
      <c r="AE30" s="235">
        <f t="shared" si="9"/>
        <v>11</v>
      </c>
    </row>
    <row r="31" spans="1:31" s="214" customFormat="1" ht="13.35" customHeight="1" x14ac:dyDescent="0.2">
      <c r="A31" s="228">
        <v>26</v>
      </c>
      <c r="B31" s="182" t="s">
        <v>156</v>
      </c>
      <c r="C31" s="114" t="s">
        <v>157</v>
      </c>
      <c r="D31" s="230">
        <v>0.75</v>
      </c>
      <c r="E31" s="237" t="s">
        <v>80</v>
      </c>
      <c r="F31" s="231">
        <v>1.5</v>
      </c>
      <c r="G31" s="231">
        <f>VLOOKUP($B31,'[1]1005'!$B$6:$N$28, 13, FALSE)</f>
        <v>1.5</v>
      </c>
      <c r="H31" s="231">
        <v>1.5</v>
      </c>
      <c r="I31" s="231">
        <f>VLOOKUP($B31,'[1]3105'!$B$6:$N$40, 13, FALSE)</f>
        <v>0.78260869565217395</v>
      </c>
      <c r="J31" s="231">
        <v>1.5</v>
      </c>
      <c r="K31" s="231">
        <v>1.5</v>
      </c>
      <c r="L31" s="231">
        <v>1.5</v>
      </c>
      <c r="M31" s="232"/>
      <c r="N31" s="231">
        <v>1.5</v>
      </c>
      <c r="O31" s="231">
        <v>1.5</v>
      </c>
      <c r="P31" s="231">
        <v>1.5</v>
      </c>
      <c r="Q31" s="231">
        <v>1.5</v>
      </c>
      <c r="R31" s="231">
        <v>1.5</v>
      </c>
      <c r="S31" s="231">
        <v>1.5</v>
      </c>
      <c r="T31" s="231">
        <v>1.5</v>
      </c>
      <c r="U31" s="233">
        <f t="shared" si="0"/>
        <v>20.282608695652172</v>
      </c>
      <c r="W31" s="233">
        <f t="shared" si="1"/>
        <v>0.78260869565217395</v>
      </c>
      <c r="X31" s="233">
        <f t="shared" si="2"/>
        <v>1.5</v>
      </c>
      <c r="Y31" s="233">
        <f t="shared" si="3"/>
        <v>1.5</v>
      </c>
      <c r="Z31" s="233">
        <f t="shared" si="4"/>
        <v>1.5</v>
      </c>
      <c r="AA31" s="233">
        <f t="shared" si="5"/>
        <v>1.5</v>
      </c>
      <c r="AB31" s="233">
        <f t="shared" si="6"/>
        <v>1.5</v>
      </c>
      <c r="AC31" s="233">
        <f t="shared" si="7"/>
        <v>1.5</v>
      </c>
      <c r="AD31" s="234">
        <f t="shared" si="8"/>
        <v>1.5</v>
      </c>
      <c r="AE31" s="235">
        <f t="shared" si="9"/>
        <v>11.282608695652174</v>
      </c>
    </row>
    <row r="32" spans="1:31" s="214" customFormat="1" ht="13.35" customHeight="1" x14ac:dyDescent="0.2">
      <c r="A32" s="228">
        <v>27</v>
      </c>
      <c r="B32" s="114" t="s">
        <v>84</v>
      </c>
      <c r="C32" s="114" t="s">
        <v>85</v>
      </c>
      <c r="D32" s="230">
        <v>0.75</v>
      </c>
      <c r="E32" s="115" t="s">
        <v>80</v>
      </c>
      <c r="F32" s="231">
        <v>1.5</v>
      </c>
      <c r="G32" s="231">
        <f>VLOOKUP($B32,'[1]1005'!$B$6:$N$28, 13, FALSE)</f>
        <v>1.5</v>
      </c>
      <c r="H32" s="231">
        <v>1.5</v>
      </c>
      <c r="I32" s="231">
        <v>1.5</v>
      </c>
      <c r="J32" s="231">
        <f>VLOOKUP($B32,'[1]0706'!$B$6:$N$40, 13, FALSE)</f>
        <v>1</v>
      </c>
      <c r="K32" s="231">
        <v>1.5</v>
      </c>
      <c r="L32" s="231">
        <v>1.5</v>
      </c>
      <c r="M32" s="232"/>
      <c r="N32" s="231">
        <v>1.5</v>
      </c>
      <c r="O32" s="231">
        <v>1.5</v>
      </c>
      <c r="P32" s="231">
        <v>1.5</v>
      </c>
      <c r="Q32" s="231">
        <v>1.5</v>
      </c>
      <c r="R32" s="231">
        <v>1.5</v>
      </c>
      <c r="S32" s="231">
        <v>1.5</v>
      </c>
      <c r="T32" s="231">
        <v>1.5</v>
      </c>
      <c r="U32" s="233">
        <f t="shared" si="0"/>
        <v>20.5</v>
      </c>
      <c r="W32" s="233">
        <f t="shared" si="1"/>
        <v>1</v>
      </c>
      <c r="X32" s="233">
        <f t="shared" si="2"/>
        <v>1.5</v>
      </c>
      <c r="Y32" s="233">
        <f t="shared" si="3"/>
        <v>1.5</v>
      </c>
      <c r="Z32" s="233">
        <f t="shared" si="4"/>
        <v>1.5</v>
      </c>
      <c r="AA32" s="233">
        <f t="shared" si="5"/>
        <v>1.5</v>
      </c>
      <c r="AB32" s="233">
        <f t="shared" si="6"/>
        <v>1.5</v>
      </c>
      <c r="AC32" s="233">
        <f t="shared" si="7"/>
        <v>1.5</v>
      </c>
      <c r="AD32" s="234">
        <f t="shared" si="8"/>
        <v>1.5</v>
      </c>
      <c r="AE32" s="235">
        <f t="shared" si="9"/>
        <v>11.5</v>
      </c>
    </row>
    <row r="33" spans="1:31" x14ac:dyDescent="0.25">
      <c r="A33" s="228">
        <v>28</v>
      </c>
      <c r="B33" s="182" t="s">
        <v>103</v>
      </c>
      <c r="C33" s="114" t="s">
        <v>104</v>
      </c>
      <c r="D33" s="230">
        <v>0.75</v>
      </c>
      <c r="E33" s="237" t="s">
        <v>80</v>
      </c>
      <c r="F33" s="231">
        <v>1.5</v>
      </c>
      <c r="G33" s="231">
        <v>1.5</v>
      </c>
      <c r="H33" s="231">
        <v>1.5</v>
      </c>
      <c r="I33" s="231">
        <v>1.5</v>
      </c>
      <c r="J33" s="231">
        <f>VLOOKUP($B33,'[1]0706'!$B$6:$N$40, 13, FALSE)</f>
        <v>1</v>
      </c>
      <c r="K33" s="231">
        <v>1.5</v>
      </c>
      <c r="L33" s="231">
        <v>1.5</v>
      </c>
      <c r="M33" s="232"/>
      <c r="N33" s="231">
        <v>1.5</v>
      </c>
      <c r="O33" s="231">
        <v>1.5</v>
      </c>
      <c r="P33" s="231">
        <v>1.5</v>
      </c>
      <c r="Q33" s="231">
        <v>1.5</v>
      </c>
      <c r="R33" s="231">
        <v>1.5</v>
      </c>
      <c r="S33" s="231">
        <v>1.5</v>
      </c>
      <c r="T33" s="231">
        <v>1.5</v>
      </c>
      <c r="U33" s="233">
        <f t="shared" si="0"/>
        <v>20.5</v>
      </c>
      <c r="V33" s="214"/>
      <c r="W33" s="233">
        <f t="shared" si="1"/>
        <v>1</v>
      </c>
      <c r="X33" s="233">
        <f t="shared" si="2"/>
        <v>1.5</v>
      </c>
      <c r="Y33" s="233">
        <f t="shared" si="3"/>
        <v>1.5</v>
      </c>
      <c r="Z33" s="233">
        <f t="shared" si="4"/>
        <v>1.5</v>
      </c>
      <c r="AA33" s="233">
        <f t="shared" si="5"/>
        <v>1.5</v>
      </c>
      <c r="AB33" s="233">
        <f t="shared" si="6"/>
        <v>1.5</v>
      </c>
      <c r="AC33" s="233">
        <f t="shared" si="7"/>
        <v>1.5</v>
      </c>
      <c r="AD33" s="234">
        <f t="shared" si="8"/>
        <v>1.5</v>
      </c>
      <c r="AE33" s="235">
        <f t="shared" si="9"/>
        <v>11.5</v>
      </c>
    </row>
    <row r="34" spans="1:31" x14ac:dyDescent="0.25"/>
    <row r="35" spans="1:31" x14ac:dyDescent="0.25"/>
    <row r="36" spans="1:31" x14ac:dyDescent="0.25"/>
    <row r="37" spans="1:31" x14ac:dyDescent="0.25"/>
    <row r="38" spans="1:31" x14ac:dyDescent="0.25"/>
    <row r="39" spans="1:31" x14ac:dyDescent="0.25"/>
    <row r="40" spans="1:31" x14ac:dyDescent="0.25"/>
    <row r="41" spans="1:31" x14ac:dyDescent="0.25"/>
    <row r="42" spans="1:31" x14ac:dyDescent="0.25"/>
    <row r="43" spans="1:31" x14ac:dyDescent="0.25"/>
    <row r="44" spans="1:31" x14ac:dyDescent="0.25"/>
    <row r="45" spans="1:31" x14ac:dyDescent="0.25"/>
    <row r="46" spans="1:31" x14ac:dyDescent="0.25"/>
    <row r="47" spans="1:31" x14ac:dyDescent="0.25"/>
    <row r="48" spans="1:3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</sheetData>
  <autoFilter ref="A5:AE32" xr:uid="{EE37F727-8EDA-405C-9E5C-553863F99D5F}">
    <sortState xmlns:xlrd2="http://schemas.microsoft.com/office/spreadsheetml/2017/richdata2" ref="A6:AE33">
      <sortCondition ref="AE5:AE32"/>
    </sortState>
  </autoFilter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0706</vt:lpstr>
      <vt:lpstr>Sammendrag foreløpig</vt:lpstr>
      <vt:lpstr>'0706'!Utskriftsområde</vt:lpstr>
      <vt:lpstr>'Sammendrag foreløpig'!Utskriftsområde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2022-06-12T20:23:47Z</dcterms:created>
  <dcterms:modified xsi:type="dcterms:W3CDTF">2022-06-13T19:16:15Z</dcterms:modified>
</cp:coreProperties>
</file>