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277763CA-8066-4146-A37C-873DFB2BBE48}" xr6:coauthVersionLast="47" xr6:coauthVersionMax="47" xr10:uidLastSave="{00000000-0000-0000-0000-000000000000}"/>
  <bookViews>
    <workbookView xWindow="2340" yWindow="2340" windowWidth="20940" windowHeight="15315" activeTab="1" xr2:uid="{DCB17109-586A-498E-BE98-D7430C30237C}"/>
  </bookViews>
  <sheets>
    <sheet name="Sammendrag 1409" sheetId="3" r:id="rId1"/>
    <sheet name="1409" sheetId="1" r:id="rId2"/>
  </sheets>
  <externalReferences>
    <externalReference r:id="rId3"/>
  </externalReferences>
  <definedNames>
    <definedName name="_xlnm._FilterDatabase" localSheetId="1" hidden="1">'1409'!$A$5:$AS$33</definedName>
    <definedName name="_xlnm._FilterDatabase" localSheetId="0" hidden="1">'Sammendrag 1409'!$A$5:$AE$45</definedName>
    <definedName name="_xlnm.Print_Area" localSheetId="1">'1409'!$A$1:$O$9</definedName>
    <definedName name="_xlnm.Print_Area" localSheetId="0">'Sammendrag 1409'!$A$1:$U$42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I6" i="3"/>
  <c r="J6" i="3"/>
  <c r="K6" i="3"/>
  <c r="N6" i="3"/>
  <c r="O6" i="3"/>
  <c r="P6" i="3"/>
  <c r="Q6" i="3"/>
  <c r="S6" i="3"/>
  <c r="H7" i="3"/>
  <c r="I7" i="3"/>
  <c r="J7" i="3"/>
  <c r="K7" i="3"/>
  <c r="L7" i="3"/>
  <c r="N7" i="3"/>
  <c r="O7" i="3"/>
  <c r="P7" i="3"/>
  <c r="Q7" i="3"/>
  <c r="R7" i="3"/>
  <c r="S7" i="3"/>
  <c r="AA7" i="3"/>
  <c r="H8" i="3"/>
  <c r="I8" i="3"/>
  <c r="J8" i="3"/>
  <c r="W8" i="3" s="1"/>
  <c r="K8" i="3"/>
  <c r="Z8" i="3" s="1"/>
  <c r="L8" i="3"/>
  <c r="N8" i="3"/>
  <c r="O8" i="3"/>
  <c r="P8" i="3"/>
  <c r="Q8" i="3"/>
  <c r="R8" i="3"/>
  <c r="S8" i="3"/>
  <c r="U8" i="3"/>
  <c r="H9" i="3"/>
  <c r="I9" i="3"/>
  <c r="J9" i="3"/>
  <c r="Y9" i="3" s="1"/>
  <c r="K9" i="3"/>
  <c r="L9" i="3"/>
  <c r="N9" i="3"/>
  <c r="O9" i="3"/>
  <c r="P9" i="3"/>
  <c r="Q9" i="3"/>
  <c r="R9" i="3"/>
  <c r="S9" i="3"/>
  <c r="AC9" i="3"/>
  <c r="H10" i="3"/>
  <c r="I10" i="3"/>
  <c r="J10" i="3"/>
  <c r="K10" i="3"/>
  <c r="L10" i="3"/>
  <c r="N10" i="3"/>
  <c r="O10" i="3"/>
  <c r="P10" i="3"/>
  <c r="Q10" i="3"/>
  <c r="R10" i="3"/>
  <c r="S10" i="3"/>
  <c r="X10" i="3"/>
  <c r="H11" i="3"/>
  <c r="I11" i="3"/>
  <c r="J11" i="3"/>
  <c r="K11" i="3"/>
  <c r="N11" i="3"/>
  <c r="O11" i="3"/>
  <c r="P11" i="3"/>
  <c r="Q11" i="3"/>
  <c r="R11" i="3"/>
  <c r="S11" i="3"/>
  <c r="X11" i="3"/>
  <c r="H12" i="3"/>
  <c r="I12" i="3"/>
  <c r="J12" i="3"/>
  <c r="K12" i="3"/>
  <c r="L12" i="3"/>
  <c r="N12" i="3"/>
  <c r="O12" i="3"/>
  <c r="P12" i="3"/>
  <c r="Q12" i="3"/>
  <c r="R12" i="3"/>
  <c r="S12" i="3"/>
  <c r="AA12" i="3"/>
  <c r="H13" i="3"/>
  <c r="Y13" i="3" s="1"/>
  <c r="I13" i="3"/>
  <c r="K13" i="3"/>
  <c r="X13" i="3" s="1"/>
  <c r="L13" i="3"/>
  <c r="N13" i="3"/>
  <c r="O13" i="3"/>
  <c r="P13" i="3"/>
  <c r="Q13" i="3"/>
  <c r="R13" i="3"/>
  <c r="S13" i="3"/>
  <c r="W13" i="3"/>
  <c r="AA13" i="3"/>
  <c r="H14" i="3"/>
  <c r="I14" i="3"/>
  <c r="K14" i="3"/>
  <c r="L14" i="3"/>
  <c r="N14" i="3"/>
  <c r="O14" i="3"/>
  <c r="P14" i="3"/>
  <c r="Q14" i="3"/>
  <c r="R14" i="3"/>
  <c r="S14" i="3"/>
  <c r="AA14" i="3"/>
  <c r="I15" i="3"/>
  <c r="Y15" i="3" s="1"/>
  <c r="J15" i="3"/>
  <c r="K15" i="3"/>
  <c r="X15" i="3" s="1"/>
  <c r="L15" i="3"/>
  <c r="N15" i="3"/>
  <c r="O15" i="3"/>
  <c r="P15" i="3"/>
  <c r="Q15" i="3"/>
  <c r="R15" i="3"/>
  <c r="S15" i="3"/>
  <c r="W15" i="3"/>
  <c r="AA15" i="3"/>
  <c r="H16" i="3"/>
  <c r="I16" i="3"/>
  <c r="J16" i="3"/>
  <c r="K16" i="3"/>
  <c r="Z16" i="3" s="1"/>
  <c r="L16" i="3"/>
  <c r="N16" i="3"/>
  <c r="R16" i="3"/>
  <c r="U16" i="3"/>
  <c r="AD16" i="3"/>
  <c r="H17" i="3"/>
  <c r="I17" i="3"/>
  <c r="J17" i="3"/>
  <c r="K17" i="3"/>
  <c r="L17" i="3"/>
  <c r="N17" i="3"/>
  <c r="O17" i="3"/>
  <c r="P17" i="3"/>
  <c r="Q17" i="3"/>
  <c r="S17" i="3"/>
  <c r="Z17" i="3" s="1"/>
  <c r="Y17" i="3"/>
  <c r="AC17" i="3"/>
  <c r="J18" i="3"/>
  <c r="L18" i="3"/>
  <c r="AB18" i="3" s="1"/>
  <c r="N18" i="3"/>
  <c r="X18" i="3" s="1"/>
  <c r="O18" i="3"/>
  <c r="P18" i="3"/>
  <c r="Q18" i="3"/>
  <c r="R18" i="3"/>
  <c r="S18" i="3"/>
  <c r="W18" i="3"/>
  <c r="AA18" i="3"/>
  <c r="H19" i="3"/>
  <c r="W19" i="3" s="1"/>
  <c r="I19" i="3"/>
  <c r="J19" i="3"/>
  <c r="K19" i="3"/>
  <c r="AA19" i="3" s="1"/>
  <c r="L19" i="3"/>
  <c r="O19" i="3"/>
  <c r="P19" i="3"/>
  <c r="Q19" i="3"/>
  <c r="R19" i="3"/>
  <c r="S19" i="3"/>
  <c r="X19" i="3"/>
  <c r="K20" i="3"/>
  <c r="N20" i="3"/>
  <c r="P20" i="3"/>
  <c r="Q20" i="3"/>
  <c r="R20" i="3"/>
  <c r="S20" i="3"/>
  <c r="AA20" i="3"/>
  <c r="H21" i="3"/>
  <c r="J21" i="3"/>
  <c r="K21" i="3"/>
  <c r="N21" i="3"/>
  <c r="Z21" i="3" s="1"/>
  <c r="O21" i="3"/>
  <c r="P21" i="3"/>
  <c r="Q21" i="3"/>
  <c r="R21" i="3"/>
  <c r="Y21" i="3"/>
  <c r="AC21" i="3"/>
  <c r="J22" i="3"/>
  <c r="N22" i="3"/>
  <c r="Z22" i="3" s="1"/>
  <c r="P22" i="3"/>
  <c r="U22" i="3" s="1"/>
  <c r="Q22" i="3"/>
  <c r="R22" i="3"/>
  <c r="W22" i="3"/>
  <c r="AA22" i="3"/>
  <c r="H23" i="3"/>
  <c r="I23" i="3"/>
  <c r="J23" i="3"/>
  <c r="AA23" i="3" s="1"/>
  <c r="K23" i="3"/>
  <c r="X23" i="3" s="1"/>
  <c r="L23" i="3"/>
  <c r="W23" i="3"/>
  <c r="Y23" i="3"/>
  <c r="AB23" i="3"/>
  <c r="J24" i="3"/>
  <c r="K24" i="3"/>
  <c r="Y24" i="3" s="1"/>
  <c r="L24" i="3"/>
  <c r="N24" i="3"/>
  <c r="P24" i="3"/>
  <c r="Q24" i="3"/>
  <c r="W24" i="3" s="1"/>
  <c r="R24" i="3"/>
  <c r="S24" i="3"/>
  <c r="H25" i="3"/>
  <c r="I25" i="3"/>
  <c r="X25" i="3" s="1"/>
  <c r="J25" i="3"/>
  <c r="K25" i="3"/>
  <c r="L25" i="3"/>
  <c r="N25" i="3"/>
  <c r="O25" i="3"/>
  <c r="P25" i="3"/>
  <c r="Q25" i="3"/>
  <c r="R25" i="3"/>
  <c r="Y25" i="3" s="1"/>
  <c r="S25" i="3"/>
  <c r="N26" i="3"/>
  <c r="W26" i="3" s="1"/>
  <c r="O26" i="3"/>
  <c r="Z26" i="3" s="1"/>
  <c r="Q26" i="3"/>
  <c r="R26" i="3"/>
  <c r="S26" i="3"/>
  <c r="U26" i="3"/>
  <c r="Y26" i="3"/>
  <c r="AA26" i="3"/>
  <c r="AD26" i="3"/>
  <c r="H27" i="3"/>
  <c r="I27" i="3"/>
  <c r="K27" i="3"/>
  <c r="U27" i="3" s="1"/>
  <c r="N27" i="3"/>
  <c r="P27" i="3"/>
  <c r="Q27" i="3"/>
  <c r="S27" i="3"/>
  <c r="Z27" i="3"/>
  <c r="H28" i="3"/>
  <c r="W28" i="3" s="1"/>
  <c r="J28" i="3"/>
  <c r="O28" i="3"/>
  <c r="P28" i="3"/>
  <c r="Q28" i="3"/>
  <c r="R28" i="3"/>
  <c r="S28" i="3"/>
  <c r="X28" i="3"/>
  <c r="AC28" i="3"/>
  <c r="I29" i="3"/>
  <c r="X29" i="3" s="1"/>
  <c r="J29" i="3"/>
  <c r="L29" i="3"/>
  <c r="N29" i="3"/>
  <c r="P29" i="3"/>
  <c r="Q29" i="3"/>
  <c r="R29" i="3"/>
  <c r="W29" i="3"/>
  <c r="Z29" i="3"/>
  <c r="AB29" i="3"/>
  <c r="H30" i="3"/>
  <c r="Y30" i="3" s="1"/>
  <c r="I30" i="3"/>
  <c r="J30" i="3"/>
  <c r="K30" i="3"/>
  <c r="U30" i="3" s="1"/>
  <c r="O30" i="3"/>
  <c r="Q30" i="3"/>
  <c r="R30" i="3"/>
  <c r="S30" i="3"/>
  <c r="Z30" i="3"/>
  <c r="I31" i="3"/>
  <c r="Y31" i="3" s="1"/>
  <c r="J31" i="3"/>
  <c r="N31" i="3"/>
  <c r="Q31" i="3"/>
  <c r="R31" i="3"/>
  <c r="Z31" i="3" s="1"/>
  <c r="I32" i="3"/>
  <c r="N32" i="3"/>
  <c r="X32" i="3" s="1"/>
  <c r="P32" i="3"/>
  <c r="R32" i="3"/>
  <c r="AA32" i="3" s="1"/>
  <c r="I33" i="3"/>
  <c r="K33" i="3"/>
  <c r="Q33" i="3"/>
  <c r="P34" i="3"/>
  <c r="Q34" i="3"/>
  <c r="R34" i="3"/>
  <c r="U34" i="3" s="1"/>
  <c r="S34" i="3"/>
  <c r="Y34" i="3" s="1"/>
  <c r="X34" i="3"/>
  <c r="AC34" i="3"/>
  <c r="P35" i="3"/>
  <c r="Y35" i="3" s="1"/>
  <c r="Q35" i="3"/>
  <c r="S35" i="3"/>
  <c r="AA35" i="3" s="1"/>
  <c r="Q36" i="3"/>
  <c r="W36" i="3" s="1"/>
  <c r="S36" i="3"/>
  <c r="Q37" i="3"/>
  <c r="Z37" i="3" s="1"/>
  <c r="R37" i="3"/>
  <c r="W37" i="3" s="1"/>
  <c r="S37" i="3"/>
  <c r="U37" i="3"/>
  <c r="X37" i="3"/>
  <c r="AA37" i="3"/>
  <c r="AD37" i="3"/>
  <c r="R38" i="3"/>
  <c r="W38" i="3" s="1"/>
  <c r="S38" i="3"/>
  <c r="H39" i="3"/>
  <c r="Z39" i="3" s="1"/>
  <c r="I39" i="3"/>
  <c r="U39" i="3"/>
  <c r="X39" i="3"/>
  <c r="AA39" i="3"/>
  <c r="AD39" i="3"/>
  <c r="R40" i="3"/>
  <c r="U40" i="3" s="1"/>
  <c r="S41" i="3"/>
  <c r="X41" i="3" s="1"/>
  <c r="W41" i="3"/>
  <c r="Y41" i="3"/>
  <c r="AA41" i="3"/>
  <c r="AC41" i="3"/>
  <c r="S42" i="3"/>
  <c r="W42" i="3" s="1"/>
  <c r="U42" i="3"/>
  <c r="X42" i="3"/>
  <c r="Y42" i="3"/>
  <c r="Z42" i="3"/>
  <c r="AB42" i="3"/>
  <c r="AC42" i="3"/>
  <c r="AD42" i="3"/>
  <c r="S43" i="3"/>
  <c r="U43" i="3" s="1"/>
  <c r="I44" i="3"/>
  <c r="U44" i="3"/>
  <c r="W44" i="3"/>
  <c r="X44" i="3"/>
  <c r="AE44" i="3" s="1"/>
  <c r="Y44" i="3"/>
  <c r="Z44" i="3"/>
  <c r="AA44" i="3"/>
  <c r="AB44" i="3"/>
  <c r="AC44" i="3"/>
  <c r="AD44" i="3"/>
  <c r="R45" i="3"/>
  <c r="X45" i="3" s="1"/>
  <c r="W45" i="3"/>
  <c r="Y45" i="3"/>
  <c r="AA45" i="3"/>
  <c r="AC45" i="3"/>
  <c r="AP33" i="1"/>
  <c r="AO33" i="1"/>
  <c r="AQ33" i="1" s="1"/>
  <c r="AN33" i="1"/>
  <c r="AL33" i="1"/>
  <c r="AK33" i="1"/>
  <c r="AM33" i="1" s="1"/>
  <c r="AJ33" i="1"/>
  <c r="AH33" i="1"/>
  <c r="AG33" i="1"/>
  <c r="AI33" i="1" s="1"/>
  <c r="L33" i="1" s="1"/>
  <c r="AF33" i="1"/>
  <c r="AD33" i="1"/>
  <c r="AC33" i="1"/>
  <c r="AE33" i="1" s="1"/>
  <c r="AB33" i="1"/>
  <c r="N33" i="1"/>
  <c r="J33" i="1"/>
  <c r="AO32" i="1"/>
  <c r="AN32" i="1"/>
  <c r="AL32" i="1"/>
  <c r="AK32" i="1"/>
  <c r="AM32" i="1" s="1"/>
  <c r="AJ32" i="1"/>
  <c r="AH32" i="1"/>
  <c r="AG32" i="1"/>
  <c r="AI32" i="1" s="1"/>
  <c r="L32" i="1" s="1"/>
  <c r="AF32" i="1"/>
  <c r="AD32" i="1"/>
  <c r="AC32" i="1"/>
  <c r="AE32" i="1" s="1"/>
  <c r="AB32" i="1"/>
  <c r="W32" i="1"/>
  <c r="AP32" i="1" s="1"/>
  <c r="N32" i="1"/>
  <c r="J32" i="1"/>
  <c r="AP31" i="1"/>
  <c r="AO31" i="1"/>
  <c r="AQ31" i="1" s="1"/>
  <c r="AN31" i="1"/>
  <c r="AL31" i="1"/>
  <c r="AK31" i="1"/>
  <c r="AM31" i="1" s="1"/>
  <c r="AJ31" i="1"/>
  <c r="AH31" i="1"/>
  <c r="AG31" i="1"/>
  <c r="AI31" i="1" s="1"/>
  <c r="L31" i="1" s="1"/>
  <c r="AF31" i="1"/>
  <c r="AD31" i="1"/>
  <c r="AC31" i="1"/>
  <c r="AE31" i="1" s="1"/>
  <c r="AB31" i="1"/>
  <c r="N31" i="1"/>
  <c r="J31" i="1"/>
  <c r="AP30" i="1"/>
  <c r="AO30" i="1"/>
  <c r="AQ30" i="1" s="1"/>
  <c r="AN30" i="1"/>
  <c r="AL30" i="1"/>
  <c r="AK30" i="1"/>
  <c r="AM30" i="1" s="1"/>
  <c r="AJ30" i="1"/>
  <c r="AH30" i="1"/>
  <c r="L30" i="1" s="1"/>
  <c r="AG30" i="1"/>
  <c r="AI30" i="1" s="1"/>
  <c r="AF30" i="1"/>
  <c r="AD30" i="1"/>
  <c r="AC30" i="1"/>
  <c r="AE30" i="1" s="1"/>
  <c r="AB30" i="1"/>
  <c r="N30" i="1"/>
  <c r="J30" i="1"/>
  <c r="AP29" i="1"/>
  <c r="AO29" i="1"/>
  <c r="AQ29" i="1" s="1"/>
  <c r="AN29" i="1"/>
  <c r="AL29" i="1"/>
  <c r="AK29" i="1"/>
  <c r="AM29" i="1" s="1"/>
  <c r="AJ29" i="1"/>
  <c r="AH29" i="1"/>
  <c r="AG29" i="1"/>
  <c r="AI29" i="1" s="1"/>
  <c r="AF29" i="1"/>
  <c r="AD29" i="1"/>
  <c r="AC29" i="1"/>
  <c r="AE29" i="1" s="1"/>
  <c r="AB29" i="1"/>
  <c r="N29" i="1"/>
  <c r="L29" i="1"/>
  <c r="J29" i="1"/>
  <c r="AP28" i="1"/>
  <c r="AO28" i="1"/>
  <c r="AQ28" i="1" s="1"/>
  <c r="AN28" i="1"/>
  <c r="AL28" i="1"/>
  <c r="AK28" i="1"/>
  <c r="AM28" i="1" s="1"/>
  <c r="AJ28" i="1"/>
  <c r="AH28" i="1"/>
  <c r="L28" i="1" s="1"/>
  <c r="AG28" i="1"/>
  <c r="AI28" i="1" s="1"/>
  <c r="AF28" i="1"/>
  <c r="AD28" i="1"/>
  <c r="AC28" i="1"/>
  <c r="AE28" i="1" s="1"/>
  <c r="AB28" i="1"/>
  <c r="N28" i="1"/>
  <c r="J28" i="1"/>
  <c r="AP27" i="1"/>
  <c r="AO27" i="1"/>
  <c r="AQ27" i="1" s="1"/>
  <c r="AN27" i="1"/>
  <c r="AL27" i="1"/>
  <c r="AK27" i="1"/>
  <c r="AM27" i="1" s="1"/>
  <c r="AJ27" i="1"/>
  <c r="AH27" i="1"/>
  <c r="AG27" i="1"/>
  <c r="AI27" i="1" s="1"/>
  <c r="L27" i="1" s="1"/>
  <c r="AF27" i="1"/>
  <c r="AD27" i="1"/>
  <c r="AC27" i="1"/>
  <c r="AE27" i="1" s="1"/>
  <c r="AB27" i="1"/>
  <c r="N27" i="1"/>
  <c r="J27" i="1"/>
  <c r="AP26" i="1"/>
  <c r="AO26" i="1"/>
  <c r="AQ26" i="1" s="1"/>
  <c r="AN26" i="1"/>
  <c r="AL26" i="1"/>
  <c r="AK26" i="1"/>
  <c r="AM26" i="1" s="1"/>
  <c r="AJ26" i="1"/>
  <c r="AH26" i="1"/>
  <c r="AG26" i="1"/>
  <c r="AI26" i="1" s="1"/>
  <c r="L26" i="1" s="1"/>
  <c r="AF26" i="1"/>
  <c r="AD26" i="1"/>
  <c r="AC26" i="1"/>
  <c r="AE26" i="1" s="1"/>
  <c r="AB26" i="1"/>
  <c r="N26" i="1"/>
  <c r="J26" i="1"/>
  <c r="AP25" i="1"/>
  <c r="AO25" i="1"/>
  <c r="AQ25" i="1" s="1"/>
  <c r="AN25" i="1"/>
  <c r="AL25" i="1"/>
  <c r="AK25" i="1"/>
  <c r="AM25" i="1" s="1"/>
  <c r="AJ25" i="1"/>
  <c r="AH25" i="1"/>
  <c r="AG25" i="1"/>
  <c r="AI25" i="1" s="1"/>
  <c r="L25" i="1" s="1"/>
  <c r="AF25" i="1"/>
  <c r="AD25" i="1"/>
  <c r="AC25" i="1"/>
  <c r="AE25" i="1" s="1"/>
  <c r="AB25" i="1"/>
  <c r="N25" i="1"/>
  <c r="J25" i="1"/>
  <c r="AP24" i="1"/>
  <c r="AO24" i="1"/>
  <c r="AQ24" i="1" s="1"/>
  <c r="AN24" i="1"/>
  <c r="AL24" i="1"/>
  <c r="AK24" i="1"/>
  <c r="AM24" i="1" s="1"/>
  <c r="AJ24" i="1"/>
  <c r="AH24" i="1"/>
  <c r="AG24" i="1"/>
  <c r="AI24" i="1" s="1"/>
  <c r="AF24" i="1"/>
  <c r="L24" i="1" s="1"/>
  <c r="M24" i="1" s="1"/>
  <c r="AD24" i="1"/>
  <c r="AC24" i="1"/>
  <c r="AE24" i="1" s="1"/>
  <c r="AB24" i="1"/>
  <c r="N24" i="1"/>
  <c r="J24" i="1"/>
  <c r="AP23" i="1"/>
  <c r="AO23" i="1"/>
  <c r="AQ23" i="1" s="1"/>
  <c r="AN23" i="1"/>
  <c r="AL23" i="1"/>
  <c r="AK23" i="1"/>
  <c r="AM23" i="1" s="1"/>
  <c r="AJ23" i="1"/>
  <c r="AH23" i="1"/>
  <c r="AG23" i="1"/>
  <c r="AI23" i="1" s="1"/>
  <c r="AF23" i="1"/>
  <c r="L23" i="1" s="1"/>
  <c r="M23" i="1" s="1"/>
  <c r="AD23" i="1"/>
  <c r="AC23" i="1"/>
  <c r="AE23" i="1" s="1"/>
  <c r="AB23" i="1"/>
  <c r="N23" i="1"/>
  <c r="J23" i="1"/>
  <c r="AP22" i="1"/>
  <c r="AO22" i="1"/>
  <c r="AQ22" i="1" s="1"/>
  <c r="AN22" i="1"/>
  <c r="AL22" i="1"/>
  <c r="AK22" i="1"/>
  <c r="AM22" i="1" s="1"/>
  <c r="AJ22" i="1"/>
  <c r="AH22" i="1"/>
  <c r="AG22" i="1"/>
  <c r="AI22" i="1" s="1"/>
  <c r="AF22" i="1"/>
  <c r="L22" i="1" s="1"/>
  <c r="M22" i="1" s="1"/>
  <c r="AD22" i="1"/>
  <c r="AC22" i="1"/>
  <c r="AE22" i="1" s="1"/>
  <c r="AB22" i="1"/>
  <c r="N22" i="1"/>
  <c r="J22" i="1"/>
  <c r="AP21" i="1"/>
  <c r="AO21" i="1"/>
  <c r="AQ21" i="1" s="1"/>
  <c r="AN21" i="1"/>
  <c r="AL21" i="1"/>
  <c r="AK21" i="1"/>
  <c r="AM21" i="1" s="1"/>
  <c r="AJ21" i="1"/>
  <c r="AH21" i="1"/>
  <c r="AG21" i="1"/>
  <c r="AI21" i="1" s="1"/>
  <c r="AF21" i="1"/>
  <c r="AD21" i="1"/>
  <c r="AC21" i="1"/>
  <c r="AE21" i="1" s="1"/>
  <c r="AB21" i="1"/>
  <c r="N21" i="1"/>
  <c r="L21" i="1"/>
  <c r="M21" i="1" s="1"/>
  <c r="J21" i="1"/>
  <c r="AP20" i="1"/>
  <c r="AO20" i="1"/>
  <c r="AQ20" i="1" s="1"/>
  <c r="AN20" i="1"/>
  <c r="AL20" i="1"/>
  <c r="AK20" i="1"/>
  <c r="AM20" i="1" s="1"/>
  <c r="AJ20" i="1"/>
  <c r="AH20" i="1"/>
  <c r="AG20" i="1"/>
  <c r="AI20" i="1" s="1"/>
  <c r="AF20" i="1"/>
  <c r="AD20" i="1"/>
  <c r="AC20" i="1"/>
  <c r="AE20" i="1" s="1"/>
  <c r="AB20" i="1"/>
  <c r="N20" i="1"/>
  <c r="L20" i="1"/>
  <c r="J20" i="1"/>
  <c r="AP19" i="1"/>
  <c r="AO19" i="1"/>
  <c r="AQ19" i="1" s="1"/>
  <c r="AN19" i="1"/>
  <c r="AL19" i="1"/>
  <c r="AK19" i="1"/>
  <c r="AM19" i="1" s="1"/>
  <c r="AJ19" i="1"/>
  <c r="AH19" i="1"/>
  <c r="AG19" i="1"/>
  <c r="AI19" i="1" s="1"/>
  <c r="L19" i="1" s="1"/>
  <c r="M19" i="1" s="1"/>
  <c r="AF19" i="1"/>
  <c r="AD19" i="1"/>
  <c r="AC19" i="1"/>
  <c r="AE19" i="1" s="1"/>
  <c r="AB19" i="1"/>
  <c r="N19" i="1"/>
  <c r="J19" i="1"/>
  <c r="AP18" i="1"/>
  <c r="AO18" i="1"/>
  <c r="AQ18" i="1" s="1"/>
  <c r="AN18" i="1"/>
  <c r="AL18" i="1"/>
  <c r="AK18" i="1"/>
  <c r="AM18" i="1" s="1"/>
  <c r="AJ18" i="1"/>
  <c r="AH18" i="1"/>
  <c r="L18" i="1" s="1"/>
  <c r="M18" i="1" s="1"/>
  <c r="AG18" i="1"/>
  <c r="AI18" i="1" s="1"/>
  <c r="AF18" i="1"/>
  <c r="AD18" i="1"/>
  <c r="AC18" i="1"/>
  <c r="AE18" i="1" s="1"/>
  <c r="AB18" i="1"/>
  <c r="N18" i="1"/>
  <c r="J18" i="1"/>
  <c r="AP17" i="1"/>
  <c r="AO17" i="1"/>
  <c r="AQ17" i="1" s="1"/>
  <c r="AN17" i="1"/>
  <c r="AL17" i="1"/>
  <c r="AK17" i="1"/>
  <c r="AM17" i="1" s="1"/>
  <c r="AJ17" i="1"/>
  <c r="AH17" i="1"/>
  <c r="L17" i="1" s="1"/>
  <c r="M17" i="1" s="1"/>
  <c r="AG17" i="1"/>
  <c r="AI17" i="1" s="1"/>
  <c r="AF17" i="1"/>
  <c r="AD17" i="1"/>
  <c r="AC17" i="1"/>
  <c r="AE17" i="1" s="1"/>
  <c r="AB17" i="1"/>
  <c r="N17" i="1"/>
  <c r="J17" i="1"/>
  <c r="AP16" i="1"/>
  <c r="AO16" i="1"/>
  <c r="AQ16" i="1" s="1"/>
  <c r="AN16" i="1"/>
  <c r="AL16" i="1"/>
  <c r="AK16" i="1"/>
  <c r="AM16" i="1" s="1"/>
  <c r="AJ16" i="1"/>
  <c r="AH16" i="1"/>
  <c r="AG16" i="1"/>
  <c r="AI16" i="1" s="1"/>
  <c r="AF16" i="1"/>
  <c r="AD16" i="1"/>
  <c r="AC16" i="1"/>
  <c r="AE16" i="1" s="1"/>
  <c r="AB16" i="1"/>
  <c r="N16" i="1"/>
  <c r="J16" i="1"/>
  <c r="AP15" i="1"/>
  <c r="AO15" i="1"/>
  <c r="AQ15" i="1" s="1"/>
  <c r="AN15" i="1"/>
  <c r="AL15" i="1"/>
  <c r="AK15" i="1"/>
  <c r="AM15" i="1" s="1"/>
  <c r="AJ15" i="1"/>
  <c r="AH15" i="1"/>
  <c r="AG15" i="1"/>
  <c r="AI15" i="1" s="1"/>
  <c r="L15" i="1" s="1"/>
  <c r="AF15" i="1"/>
  <c r="AD15" i="1"/>
  <c r="AC15" i="1"/>
  <c r="AE15" i="1" s="1"/>
  <c r="AB15" i="1"/>
  <c r="N15" i="1"/>
  <c r="J15" i="1"/>
  <c r="AP14" i="1"/>
  <c r="AO14" i="1"/>
  <c r="AQ14" i="1" s="1"/>
  <c r="AN14" i="1"/>
  <c r="AL14" i="1"/>
  <c r="AK14" i="1"/>
  <c r="AM14" i="1" s="1"/>
  <c r="AJ14" i="1"/>
  <c r="AH14" i="1"/>
  <c r="AG14" i="1"/>
  <c r="AI14" i="1" s="1"/>
  <c r="AF14" i="1"/>
  <c r="AD14" i="1"/>
  <c r="AC14" i="1"/>
  <c r="AE14" i="1" s="1"/>
  <c r="AB14" i="1"/>
  <c r="N14" i="1"/>
  <c r="L14" i="1"/>
  <c r="J14" i="1"/>
  <c r="AP13" i="1"/>
  <c r="AO13" i="1"/>
  <c r="AQ13" i="1" s="1"/>
  <c r="AN13" i="1"/>
  <c r="AL13" i="1"/>
  <c r="AK13" i="1"/>
  <c r="AM13" i="1" s="1"/>
  <c r="AJ13" i="1"/>
  <c r="AH13" i="1"/>
  <c r="AG13" i="1"/>
  <c r="AI13" i="1" s="1"/>
  <c r="L13" i="1" s="1"/>
  <c r="AF13" i="1"/>
  <c r="AD13" i="1"/>
  <c r="AC13" i="1"/>
  <c r="AE13" i="1" s="1"/>
  <c r="AB13" i="1"/>
  <c r="N13" i="1"/>
  <c r="J13" i="1"/>
  <c r="AP12" i="1"/>
  <c r="AO12" i="1"/>
  <c r="AQ12" i="1" s="1"/>
  <c r="AN12" i="1"/>
  <c r="AL12" i="1"/>
  <c r="AK12" i="1"/>
  <c r="AM12" i="1" s="1"/>
  <c r="AJ12" i="1"/>
  <c r="AH12" i="1"/>
  <c r="AG12" i="1"/>
  <c r="AI12" i="1" s="1"/>
  <c r="AF12" i="1"/>
  <c r="L12" i="1" s="1"/>
  <c r="AD12" i="1"/>
  <c r="AC12" i="1"/>
  <c r="AE12" i="1" s="1"/>
  <c r="AB12" i="1"/>
  <c r="N12" i="1"/>
  <c r="J12" i="1"/>
  <c r="AP11" i="1"/>
  <c r="AO11" i="1"/>
  <c r="AQ11" i="1" s="1"/>
  <c r="AN11" i="1"/>
  <c r="AL11" i="1"/>
  <c r="AK11" i="1"/>
  <c r="AM11" i="1" s="1"/>
  <c r="AJ11" i="1"/>
  <c r="AH11" i="1"/>
  <c r="AG11" i="1"/>
  <c r="AI11" i="1" s="1"/>
  <c r="L11" i="1" s="1"/>
  <c r="AF11" i="1"/>
  <c r="AD11" i="1"/>
  <c r="AC11" i="1"/>
  <c r="AE11" i="1" s="1"/>
  <c r="AB11" i="1"/>
  <c r="N11" i="1"/>
  <c r="J11" i="1"/>
  <c r="AP10" i="1"/>
  <c r="AO10" i="1"/>
  <c r="AQ10" i="1" s="1"/>
  <c r="AN10" i="1"/>
  <c r="AL10" i="1"/>
  <c r="AK10" i="1"/>
  <c r="AM10" i="1" s="1"/>
  <c r="AJ10" i="1"/>
  <c r="AH10" i="1"/>
  <c r="AG10" i="1"/>
  <c r="AI10" i="1" s="1"/>
  <c r="L10" i="1" s="1"/>
  <c r="AF10" i="1"/>
  <c r="AD10" i="1"/>
  <c r="AC10" i="1"/>
  <c r="AE10" i="1" s="1"/>
  <c r="AB10" i="1"/>
  <c r="N10" i="1"/>
  <c r="J10" i="1"/>
  <c r="AP9" i="1"/>
  <c r="AO9" i="1"/>
  <c r="AQ9" i="1" s="1"/>
  <c r="AN9" i="1"/>
  <c r="AL9" i="1"/>
  <c r="AK9" i="1"/>
  <c r="AM9" i="1" s="1"/>
  <c r="AJ9" i="1"/>
  <c r="AH9" i="1"/>
  <c r="AG9" i="1"/>
  <c r="AI9" i="1" s="1"/>
  <c r="AF9" i="1"/>
  <c r="L9" i="1" s="1"/>
  <c r="AD9" i="1"/>
  <c r="AC9" i="1"/>
  <c r="AE9" i="1" s="1"/>
  <c r="AB9" i="1"/>
  <c r="N9" i="1"/>
  <c r="J9" i="1"/>
  <c r="M9" i="1" s="1"/>
  <c r="AP8" i="1"/>
  <c r="AO8" i="1"/>
  <c r="AQ8" i="1" s="1"/>
  <c r="AN8" i="1"/>
  <c r="AL8" i="1"/>
  <c r="AK8" i="1"/>
  <c r="AM8" i="1" s="1"/>
  <c r="AJ8" i="1"/>
  <c r="AH8" i="1"/>
  <c r="AG8" i="1"/>
  <c r="AI8" i="1" s="1"/>
  <c r="L8" i="1" s="1"/>
  <c r="AF8" i="1"/>
  <c r="AD8" i="1"/>
  <c r="AC8" i="1"/>
  <c r="AE8" i="1" s="1"/>
  <c r="AB8" i="1"/>
  <c r="N8" i="1"/>
  <c r="J8" i="1"/>
  <c r="AP7" i="1"/>
  <c r="AO7" i="1"/>
  <c r="AQ7" i="1" s="1"/>
  <c r="AN7" i="1"/>
  <c r="AL7" i="1"/>
  <c r="AK7" i="1"/>
  <c r="AM7" i="1" s="1"/>
  <c r="AJ7" i="1"/>
  <c r="AH7" i="1"/>
  <c r="AG7" i="1"/>
  <c r="AI7" i="1" s="1"/>
  <c r="AF7" i="1"/>
  <c r="AD7" i="1"/>
  <c r="AC7" i="1"/>
  <c r="AE7" i="1" s="1"/>
  <c r="AB7" i="1"/>
  <c r="N7" i="1"/>
  <c r="J7" i="1"/>
  <c r="AP6" i="1"/>
  <c r="AO6" i="1"/>
  <c r="AQ6" i="1" s="1"/>
  <c r="AN6" i="1"/>
  <c r="AL6" i="1"/>
  <c r="AK6" i="1"/>
  <c r="AM6" i="1" s="1"/>
  <c r="AJ6" i="1"/>
  <c r="AH6" i="1"/>
  <c r="AG6" i="1"/>
  <c r="AI6" i="1" s="1"/>
  <c r="L6" i="1" s="1"/>
  <c r="AF6" i="1"/>
  <c r="AD6" i="1"/>
  <c r="AC6" i="1"/>
  <c r="AE6" i="1" s="1"/>
  <c r="AB6" i="1"/>
  <c r="N6" i="1"/>
  <c r="J6" i="1"/>
  <c r="M14" i="1" l="1"/>
  <c r="M12" i="1"/>
  <c r="M11" i="1"/>
  <c r="M15" i="1"/>
  <c r="AQ32" i="1"/>
  <c r="M20" i="1"/>
  <c r="L7" i="1"/>
  <c r="M7" i="1" s="1"/>
  <c r="Y43" i="3"/>
  <c r="AD38" i="3"/>
  <c r="X38" i="3"/>
  <c r="AE38" i="3" s="1"/>
  <c r="Y33" i="3"/>
  <c r="AC33" i="3"/>
  <c r="AD25" i="3"/>
  <c r="Y20" i="3"/>
  <c r="AC20" i="3"/>
  <c r="U20" i="3"/>
  <c r="Z20" i="3"/>
  <c r="AD20" i="3"/>
  <c r="U14" i="3"/>
  <c r="Z14" i="3"/>
  <c r="AD14" i="3"/>
  <c r="X7" i="3"/>
  <c r="AB7" i="3"/>
  <c r="Y7" i="3"/>
  <c r="AC7" i="3"/>
  <c r="U7" i="3"/>
  <c r="Z7" i="3"/>
  <c r="AD7" i="3"/>
  <c r="W6" i="3"/>
  <c r="AA6" i="3"/>
  <c r="AD45" i="3"/>
  <c r="Z45" i="3"/>
  <c r="AE45" i="3" s="1"/>
  <c r="U45" i="3"/>
  <c r="AB43" i="3"/>
  <c r="X43" i="3"/>
  <c r="AA42" i="3"/>
  <c r="AE42" i="3" s="1"/>
  <c r="AD41" i="3"/>
  <c r="Z41" i="3"/>
  <c r="U41" i="3"/>
  <c r="AC40" i="3"/>
  <c r="Y40" i="3"/>
  <c r="AB38" i="3"/>
  <c r="AC36" i="3"/>
  <c r="X36" i="3"/>
  <c r="AE36" i="3" s="1"/>
  <c r="AB34" i="3"/>
  <c r="W34" i="3"/>
  <c r="AA34" i="3"/>
  <c r="AA33" i="3"/>
  <c r="U33" i="3"/>
  <c r="Y32" i="3"/>
  <c r="AD31" i="3"/>
  <c r="AD30" i="3"/>
  <c r="AD29" i="3"/>
  <c r="AB28" i="3"/>
  <c r="AD27" i="3"/>
  <c r="Y27" i="3"/>
  <c r="W27" i="3"/>
  <c r="AA27" i="3"/>
  <c r="AC26" i="3"/>
  <c r="AC25" i="3"/>
  <c r="AA24" i="3"/>
  <c r="U24" i="3"/>
  <c r="X24" i="3"/>
  <c r="AE24" i="3" s="1"/>
  <c r="AB24" i="3"/>
  <c r="U23" i="3"/>
  <c r="AD21" i="3"/>
  <c r="U21" i="3"/>
  <c r="W21" i="3"/>
  <c r="AE21" i="3" s="1"/>
  <c r="AA21" i="3"/>
  <c r="X21" i="3"/>
  <c r="AB21" i="3"/>
  <c r="X20" i="3"/>
  <c r="AD17" i="3"/>
  <c r="U17" i="3"/>
  <c r="X16" i="3"/>
  <c r="W14" i="3"/>
  <c r="AE14" i="3" s="1"/>
  <c r="X14" i="3"/>
  <c r="U13" i="3"/>
  <c r="Z13" i="3"/>
  <c r="AD13" i="3"/>
  <c r="AD8" i="3"/>
  <c r="W7" i="3"/>
  <c r="AB6" i="3"/>
  <c r="Y6" i="3"/>
  <c r="AD40" i="3"/>
  <c r="Y38" i="3"/>
  <c r="AC38" i="3"/>
  <c r="Y36" i="3"/>
  <c r="W33" i="3"/>
  <c r="X31" i="3"/>
  <c r="AB31" i="3"/>
  <c r="U28" i="3"/>
  <c r="Z28" i="3"/>
  <c r="AD28" i="3"/>
  <c r="W25" i="3"/>
  <c r="AA25" i="3"/>
  <c r="AC24" i="3"/>
  <c r="AA43" i="3"/>
  <c r="W43" i="3"/>
  <c r="AB40" i="3"/>
  <c r="X40" i="3"/>
  <c r="Y39" i="3"/>
  <c r="AC39" i="3"/>
  <c r="AA38" i="3"/>
  <c r="U38" i="3"/>
  <c r="AB36" i="3"/>
  <c r="AC35" i="3"/>
  <c r="X35" i="3"/>
  <c r="U35" i="3"/>
  <c r="Z35" i="3"/>
  <c r="AD35" i="3"/>
  <c r="Z34" i="3"/>
  <c r="Z33" i="3"/>
  <c r="AC32" i="3"/>
  <c r="AC30" i="3"/>
  <c r="X30" i="3"/>
  <c r="Y29" i="3"/>
  <c r="AE29" i="3" s="1"/>
  <c r="AC29" i="3"/>
  <c r="AA28" i="3"/>
  <c r="AC27" i="3"/>
  <c r="X27" i="3"/>
  <c r="AB25" i="3"/>
  <c r="U25" i="3"/>
  <c r="Z24" i="3"/>
  <c r="W20" i="3"/>
  <c r="AB19" i="3"/>
  <c r="W17" i="3"/>
  <c r="Y16" i="3"/>
  <c r="AC16" i="3"/>
  <c r="X12" i="3"/>
  <c r="AB12" i="3"/>
  <c r="Y12" i="3"/>
  <c r="AC12" i="3"/>
  <c r="U12" i="3"/>
  <c r="Z12" i="3"/>
  <c r="AD12" i="3"/>
  <c r="Y11" i="3"/>
  <c r="AC11" i="3"/>
  <c r="U11" i="3"/>
  <c r="Z11" i="3"/>
  <c r="AD11" i="3"/>
  <c r="W11" i="3"/>
  <c r="AA11" i="3"/>
  <c r="W10" i="3"/>
  <c r="AA10" i="3"/>
  <c r="X9" i="3"/>
  <c r="AB9" i="3"/>
  <c r="X8" i="3"/>
  <c r="AE8" i="3" s="1"/>
  <c r="X6" i="3"/>
  <c r="AC43" i="3"/>
  <c r="Z40" i="3"/>
  <c r="U36" i="3"/>
  <c r="Z36" i="3"/>
  <c r="AD36" i="3"/>
  <c r="AB33" i="3"/>
  <c r="U32" i="3"/>
  <c r="Z32" i="3"/>
  <c r="AD32" i="3"/>
  <c r="AC31" i="3"/>
  <c r="W31" i="3"/>
  <c r="AE31" i="3" s="1"/>
  <c r="AB45" i="3"/>
  <c r="AD43" i="3"/>
  <c r="Z43" i="3"/>
  <c r="AB41" i="3"/>
  <c r="AE41" i="3" s="1"/>
  <c r="AA40" i="3"/>
  <c r="W40" i="3"/>
  <c r="AB39" i="3"/>
  <c r="W39" i="3"/>
  <c r="AE39" i="3" s="1"/>
  <c r="Z38" i="3"/>
  <c r="AB37" i="3"/>
  <c r="Y37" i="3"/>
  <c r="AC37" i="3"/>
  <c r="AE37" i="3" s="1"/>
  <c r="AA36" i="3"/>
  <c r="AB35" i="3"/>
  <c r="W35" i="3"/>
  <c r="AD34" i="3"/>
  <c r="AD33" i="3"/>
  <c r="X33" i="3"/>
  <c r="AB32" i="3"/>
  <c r="W32" i="3"/>
  <c r="AE32" i="3" s="1"/>
  <c r="AA31" i="3"/>
  <c r="U31" i="3"/>
  <c r="AB30" i="3"/>
  <c r="W30" i="3"/>
  <c r="AE30" i="3" s="1"/>
  <c r="AA30" i="3"/>
  <c r="AA29" i="3"/>
  <c r="U29" i="3"/>
  <c r="Y28" i="3"/>
  <c r="AE28" i="3" s="1"/>
  <c r="AB27" i="3"/>
  <c r="X26" i="3"/>
  <c r="AE26" i="3" s="1"/>
  <c r="AB26" i="3"/>
  <c r="Z25" i="3"/>
  <c r="AD24" i="3"/>
  <c r="AC23" i="3"/>
  <c r="AD22" i="3"/>
  <c r="X22" i="3"/>
  <c r="AE22" i="3" s="1"/>
  <c r="AB22" i="3"/>
  <c r="Y22" i="3"/>
  <c r="AC22" i="3"/>
  <c r="AB20" i="3"/>
  <c r="Y19" i="3"/>
  <c r="AE19" i="3" s="1"/>
  <c r="AC19" i="3"/>
  <c r="U19" i="3"/>
  <c r="Z19" i="3"/>
  <c r="AD19" i="3"/>
  <c r="Y18" i="3"/>
  <c r="AE18" i="3" s="1"/>
  <c r="AC18" i="3"/>
  <c r="U18" i="3"/>
  <c r="Z18" i="3"/>
  <c r="AD18" i="3"/>
  <c r="W16" i="3"/>
  <c r="U15" i="3"/>
  <c r="Z15" i="3"/>
  <c r="AE15" i="3" s="1"/>
  <c r="AD15" i="3"/>
  <c r="Y14" i="3"/>
  <c r="W12" i="3"/>
  <c r="AE12" i="3" s="1"/>
  <c r="AB11" i="3"/>
  <c r="AB10" i="3"/>
  <c r="Y10" i="3"/>
  <c r="U9" i="3"/>
  <c r="Y8" i="3"/>
  <c r="AC8" i="3"/>
  <c r="U6" i="3"/>
  <c r="AD23" i="3"/>
  <c r="AE23" i="3" s="1"/>
  <c r="Z23" i="3"/>
  <c r="AB17" i="3"/>
  <c r="X17" i="3"/>
  <c r="AB16" i="3"/>
  <c r="AC15" i="3"/>
  <c r="AC14" i="3"/>
  <c r="AC13" i="3"/>
  <c r="AD10" i="3"/>
  <c r="Z10" i="3"/>
  <c r="U10" i="3"/>
  <c r="AA9" i="3"/>
  <c r="W9" i="3"/>
  <c r="AE9" i="3" s="1"/>
  <c r="AB8" i="3"/>
  <c r="AD6" i="3"/>
  <c r="Z6" i="3"/>
  <c r="AA17" i="3"/>
  <c r="AA16" i="3"/>
  <c r="AB15" i="3"/>
  <c r="AB14" i="3"/>
  <c r="AB13" i="3"/>
  <c r="AC10" i="3"/>
  <c r="AD9" i="3"/>
  <c r="Z9" i="3"/>
  <c r="AA8" i="3"/>
  <c r="AC6" i="3"/>
  <c r="M6" i="1"/>
  <c r="M13" i="1"/>
  <c r="M8" i="1"/>
  <c r="M10" i="1"/>
  <c r="L16" i="1"/>
  <c r="M16" i="1" s="1"/>
  <c r="AE10" i="3" l="1"/>
  <c r="AE16" i="3"/>
  <c r="AE35" i="3"/>
  <c r="AE17" i="3"/>
  <c r="AE25" i="3"/>
  <c r="AE40" i="3"/>
  <c r="AE11" i="3"/>
  <c r="AE7" i="3"/>
  <c r="AE34" i="3"/>
  <c r="AE43" i="3"/>
  <c r="AE13" i="3"/>
  <c r="AE20" i="3"/>
  <c r="AE33" i="3"/>
  <c r="AE27" i="3"/>
  <c r="AE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B4" authorId="0" shapeId="0" xr:uid="{BC10DCB6-D243-4074-BC72-FFD7931F08EB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80E530B2-5266-471A-A19C-BF99C407D893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1ACBA61F-4203-4B17-AE5C-7E7DB216BBF4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C684916E-DABE-4327-B096-C764C9BE1BA5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T7" authorId="1" shapeId="0" xr:uid="{09ECAB1B-59FC-4D04-A6DB-C1AF0E671CCE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Feil på SH tall. Like som US</t>
        </r>
      </text>
    </comment>
    <comment ref="W32" authorId="1" shapeId="0" xr:uid="{AB2C6B9D-554C-4F4D-9E6B-A929DC5774E6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</commentList>
</comments>
</file>

<file path=xl/sharedStrings.xml><?xml version="1.0" encoding="utf-8"?>
<sst xmlns="http://schemas.openxmlformats.org/spreadsheetml/2006/main" count="485" uniqueCount="188">
  <si>
    <t>Tirsdagsseilaser 2021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</si>
  <si>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</si>
  <si>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</si>
  <si>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</si>
  <si>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</si>
  <si>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</si>
  <si>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</si>
  <si>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</si>
  <si>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</si>
  <si>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</si>
  <si>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</si>
  <si>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</si>
  <si>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</si>
  <si>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</si>
  <si>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</si>
  <si>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</si>
  <si>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</si>
  <si>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</si>
  <si>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</si>
  <si>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</si>
  <si>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</si>
  <si>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</si>
  <si>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</si>
  <si>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</si>
  <si>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</si>
  <si>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</si>
  <si>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</si>
  <si>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</si>
  <si>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</si>
  <si>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</si>
  <si>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</si>
  <si>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</si>
  <si>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</si>
  <si>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</si>
  <si>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</si>
  <si>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</si>
  <si>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</si>
  <si>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</si>
  <si>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</si>
  <si>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</si>
  <si>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</si>
  <si>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</si>
  <si>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</si>
  <si>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</si>
  <si>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</si>
  <si>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</si>
  <si>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</si>
  <si>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</si>
  <si>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</si>
  <si>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</si>
  <si>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</si>
  <si>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</si>
  <si>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</si>
  <si>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</si>
  <si>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Arild Vikse</t>
  </si>
  <si>
    <t>USF</t>
  </si>
  <si>
    <t>NOR</t>
  </si>
  <si>
    <t>11 MOD</t>
  </si>
  <si>
    <t>Olivia</t>
  </si>
  <si>
    <t>Iver Iversen</t>
  </si>
  <si>
    <t>Grand Soleil 42 R</t>
  </si>
  <si>
    <t>Tango II</t>
  </si>
  <si>
    <t>Andreas Abilgaard</t>
  </si>
  <si>
    <t>Elan 310</t>
  </si>
  <si>
    <t>Kårstua</t>
  </si>
  <si>
    <t>Yngve Amundsen</t>
  </si>
  <si>
    <t>X-35 OD</t>
  </si>
  <si>
    <t>Akhillevs-X</t>
  </si>
  <si>
    <t>Kvalnes/Hovland</t>
  </si>
  <si>
    <t>Archambault 40</t>
  </si>
  <si>
    <t>Shaka</t>
  </si>
  <si>
    <t>Nils Parnemann</t>
  </si>
  <si>
    <t>H-båt</t>
  </si>
  <si>
    <t>Nipa</t>
  </si>
  <si>
    <t>Dag Tønder</t>
  </si>
  <si>
    <t>KNS</t>
  </si>
  <si>
    <t>Bavaria 35 Match</t>
  </si>
  <si>
    <t>Mani</t>
  </si>
  <si>
    <t>Guri Kjæserud</t>
  </si>
  <si>
    <t>Oslo SF</t>
  </si>
  <si>
    <t>N</t>
  </si>
  <si>
    <t>Hipp Hurra</t>
  </si>
  <si>
    <t>Rune Wahl Nilsson</t>
  </si>
  <si>
    <t>Linn II</t>
  </si>
  <si>
    <t>Stein Thorstensen</t>
  </si>
  <si>
    <t>FS</t>
  </si>
  <si>
    <t>Hermine</t>
  </si>
  <si>
    <t>Andreas Haug</t>
  </si>
  <si>
    <t>Archambault A35</t>
  </si>
  <si>
    <t>Flaks</t>
  </si>
  <si>
    <t>Jonas Smitt-Amundsen</t>
  </si>
  <si>
    <t xml:space="preserve"> First 31.7 LR</t>
  </si>
  <si>
    <t>BILBO</t>
  </si>
  <si>
    <t>Aril Spetalen</t>
  </si>
  <si>
    <t>Express</t>
  </si>
  <si>
    <t>Mariatta</t>
  </si>
  <si>
    <t>Reidar Hauge</t>
  </si>
  <si>
    <t>CB 365</t>
  </si>
  <si>
    <t>Chica</t>
  </si>
  <si>
    <t>Lene Johansen</t>
  </si>
  <si>
    <t>J/80</t>
  </si>
  <si>
    <t>Aktiv mot kreft</t>
  </si>
  <si>
    <t>Jon Vendelboe</t>
  </si>
  <si>
    <t>X-37</t>
  </si>
  <si>
    <t>MetaXa</t>
  </si>
  <si>
    <t>Vindskift</t>
  </si>
  <si>
    <t>Gunnar Gundersen</t>
  </si>
  <si>
    <t>Dehler 36 Jv</t>
  </si>
  <si>
    <t>Wendigo 2</t>
  </si>
  <si>
    <t>Right To Play</t>
  </si>
  <si>
    <t>Sturla Falck</t>
  </si>
  <si>
    <t>ELO</t>
  </si>
  <si>
    <t>DNF</t>
  </si>
  <si>
    <t>Monica Hjelle</t>
  </si>
  <si>
    <t>X-102</t>
  </si>
  <si>
    <t>BLÅTANN</t>
  </si>
  <si>
    <t>Rune Søgnen</t>
  </si>
  <si>
    <t>Albin Delta</t>
  </si>
  <si>
    <t>EIR</t>
  </si>
  <si>
    <t>Joachim Lyng-Olsen</t>
  </si>
  <si>
    <t>Contrast 33</t>
  </si>
  <si>
    <t>Vildensky</t>
  </si>
  <si>
    <t>Egil Naustvik</t>
  </si>
  <si>
    <t>Linjett 33</t>
  </si>
  <si>
    <t>Fragancia</t>
  </si>
  <si>
    <t>Øyvind Mellesdal</t>
  </si>
  <si>
    <t>Maxi 999</t>
  </si>
  <si>
    <t>Annetliv</t>
  </si>
  <si>
    <t>Per Chr. Andresen</t>
  </si>
  <si>
    <t>Dehler 34</t>
  </si>
  <si>
    <t>Bellini</t>
  </si>
  <si>
    <t>Espen Sunde</t>
  </si>
  <si>
    <t>Sun Odyssey 30i</t>
  </si>
  <si>
    <t>Vesla</t>
  </si>
  <si>
    <t>Stig Ulfsby</t>
  </si>
  <si>
    <t>Sun Odyssey 35</t>
  </si>
  <si>
    <t>Balsam</t>
  </si>
  <si>
    <t>Tirsdagsseilaser 2020</t>
  </si>
  <si>
    <t>Poengsammendrag</t>
  </si>
  <si>
    <t>Poengsammendrag uten strykninger</t>
  </si>
  <si>
    <t>Poengsammendrag de 8 beste resultatene</t>
  </si>
  <si>
    <t>Pl.</t>
  </si>
  <si>
    <t>Startklasse</t>
  </si>
  <si>
    <t>18.05.</t>
  </si>
  <si>
    <t>25.05.</t>
  </si>
  <si>
    <t>01.06.</t>
  </si>
  <si>
    <t>08.06.</t>
  </si>
  <si>
    <t>15.06.</t>
  </si>
  <si>
    <t>22.06.</t>
  </si>
  <si>
    <t>29.06.</t>
  </si>
  <si>
    <t>10.08.</t>
  </si>
  <si>
    <t>17.08.</t>
  </si>
  <si>
    <t>24.08.</t>
  </si>
  <si>
    <t>31.08.</t>
  </si>
  <si>
    <t>07.09.</t>
  </si>
  <si>
    <t>14.09.</t>
  </si>
  <si>
    <t>21.09.</t>
  </si>
  <si>
    <t>Sum</t>
  </si>
  <si>
    <t>CB 365/F22R</t>
  </si>
  <si>
    <t>Marius Andersen</t>
  </si>
  <si>
    <t>Farr 30</t>
  </si>
  <si>
    <t>Pål Saltvedt</t>
  </si>
  <si>
    <t>Elan 40</t>
  </si>
  <si>
    <t>Magne K. Fagerhol</t>
  </si>
  <si>
    <t>Aphrodite 101</t>
  </si>
  <si>
    <t>Petter Frode Amland</t>
  </si>
  <si>
    <t>Elan 37</t>
  </si>
  <si>
    <t>Sun Odysse 30i</t>
  </si>
  <si>
    <t>First 31.7 LR</t>
  </si>
  <si>
    <t>Mats Uchermann Larsson</t>
  </si>
  <si>
    <t>Albin Nova</t>
  </si>
  <si>
    <t>Sun Odysse 35</t>
  </si>
  <si>
    <t>Cecilia Stokkeland</t>
  </si>
  <si>
    <t>J/109</t>
  </si>
  <si>
    <t>Christian Stensholt</t>
  </si>
  <si>
    <t>Pogo 8,50</t>
  </si>
  <si>
    <t>Geir Atle Lerkerød</t>
  </si>
  <si>
    <t>Dehler 36 JV</t>
  </si>
  <si>
    <t>Lars Marius Valstad</t>
  </si>
  <si>
    <t>Salona 38</t>
  </si>
  <si>
    <t>Morten Christensen</t>
  </si>
  <si>
    <t>Bavaria Match 35</t>
  </si>
  <si>
    <t>Skøyen</t>
  </si>
  <si>
    <t>John Moen</t>
  </si>
  <si>
    <t>Mads Haaland-Paulsen</t>
  </si>
  <si>
    <t>Lene Johansen2</t>
  </si>
  <si>
    <t>Lene Johansen3</t>
  </si>
  <si>
    <t>Lene Johansen1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</si>
</sst>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9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5" fillId="0" borderId="0"/>
    <xf numFmtId="0" fontId="18" fillId="0" borderId="0"/>
  </cellStyleXfs>
  <cellXfs count="280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7" borderId="15" xfId="0" applyNumberFormat="1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46" fontId="8" fillId="2" borderId="18" xfId="0" applyNumberFormat="1" applyFont="1" applyFill="1" applyBorder="1" applyAlignment="1">
      <alignment horizontal="center" vertical="center" wrapText="1"/>
    </xf>
    <xf numFmtId="46" fontId="8" fillId="0" borderId="19" xfId="0" applyNumberFormat="1" applyFont="1" applyBorder="1" applyAlignment="1">
      <alignment horizontal="center"/>
    </xf>
    <xf numFmtId="164" fontId="5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0" fontId="15" fillId="3" borderId="18" xfId="0" applyFont="1" applyFill="1" applyBorder="1"/>
    <xf numFmtId="164" fontId="8" fillId="6" borderId="20" xfId="0" applyNumberFormat="1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/>
    </xf>
    <xf numFmtId="164" fontId="8" fillId="7" borderId="21" xfId="0" applyNumberFormat="1" applyFont="1" applyFill="1" applyBorder="1" applyAlignment="1">
      <alignment horizontal="center"/>
    </xf>
    <xf numFmtId="164" fontId="8" fillId="8" borderId="21" xfId="0" applyNumberFormat="1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9" xfId="0" applyBorder="1"/>
    <xf numFmtId="0" fontId="8" fillId="0" borderId="18" xfId="0" applyFont="1" applyBorder="1"/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9" fillId="3" borderId="18" xfId="0" applyFont="1" applyFill="1" applyBorder="1"/>
    <xf numFmtId="164" fontId="8" fillId="6" borderId="20" xfId="0" applyNumberFormat="1" applyFont="1" applyFill="1" applyBorder="1" applyAlignment="1">
      <alignment horizontal="center" wrapText="1"/>
    </xf>
    <xf numFmtId="164" fontId="8" fillId="6" borderId="21" xfId="0" applyNumberFormat="1" applyFont="1" applyFill="1" applyBorder="1" applyAlignment="1">
      <alignment horizontal="center" wrapText="1"/>
    </xf>
    <xf numFmtId="164" fontId="17" fillId="7" borderId="21" xfId="0" applyNumberFormat="1" applyFont="1" applyFill="1" applyBorder="1" applyAlignment="1">
      <alignment horizontal="center"/>
    </xf>
    <xf numFmtId="164" fontId="17" fillId="9" borderId="21" xfId="0" applyNumberFormat="1" applyFont="1" applyFill="1" applyBorder="1" applyAlignment="1">
      <alignment horizontal="center"/>
    </xf>
    <xf numFmtId="164" fontId="8" fillId="10" borderId="21" xfId="0" applyNumberFormat="1" applyFont="1" applyFill="1" applyBorder="1" applyAlignment="1">
      <alignment horizontal="center"/>
    </xf>
    <xf numFmtId="0" fontId="5" fillId="0" borderId="19" xfId="0" applyFont="1" applyBorder="1"/>
    <xf numFmtId="0" fontId="8" fillId="2" borderId="19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9" fillId="3" borderId="10" xfId="0" applyFont="1" applyFill="1" applyBorder="1"/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6" fontId="8" fillId="0" borderId="19" xfId="0" applyNumberFormat="1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right" vertical="center"/>
    </xf>
    <xf numFmtId="46" fontId="8" fillId="2" borderId="19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/>
    </xf>
    <xf numFmtId="0" fontId="8" fillId="0" borderId="18" xfId="0" applyFont="1" applyBorder="1" applyAlignment="1">
      <alignment vertical="center"/>
    </xf>
    <xf numFmtId="164" fontId="8" fillId="6" borderId="20" xfId="0" applyNumberFormat="1" applyFont="1" applyFill="1" applyBorder="1" applyAlignment="1">
      <alignment horizontal="center" vertical="center" wrapText="1"/>
    </xf>
    <xf numFmtId="164" fontId="8" fillId="6" borderId="21" xfId="0" applyNumberFormat="1" applyFont="1" applyFill="1" applyBorder="1" applyAlignment="1">
      <alignment horizontal="center" vertical="center" wrapText="1"/>
    </xf>
    <xf numFmtId="164" fontId="8" fillId="7" borderId="21" xfId="0" applyNumberFormat="1" applyFont="1" applyFill="1" applyBorder="1" applyAlignment="1">
      <alignment horizontal="center" vertical="center" wrapText="1"/>
    </xf>
    <xf numFmtId="164" fontId="8" fillId="7" borderId="15" xfId="0" applyNumberFormat="1" applyFont="1" applyFill="1" applyBorder="1" applyAlignment="1">
      <alignment horizontal="center" vertical="center" wrapText="1"/>
    </xf>
    <xf numFmtId="164" fontId="8" fillId="8" borderId="15" xfId="0" applyNumberFormat="1" applyFont="1" applyFill="1" applyBorder="1" applyAlignment="1">
      <alignment horizontal="center" vertical="center" wrapText="1"/>
    </xf>
    <xf numFmtId="21" fontId="8" fillId="0" borderId="19" xfId="0" applyNumberFormat="1" applyFont="1" applyBorder="1" applyAlignment="1">
      <alignment horizontal="center"/>
    </xf>
    <xf numFmtId="164" fontId="8" fillId="11" borderId="20" xfId="2" applyNumberFormat="1" applyFont="1" applyFill="1" applyBorder="1" applyAlignment="1">
      <alignment horizontal="center"/>
    </xf>
    <xf numFmtId="164" fontId="8" fillId="11" borderId="21" xfId="2" applyNumberFormat="1" applyFont="1" applyFill="1" applyBorder="1" applyAlignment="1">
      <alignment horizontal="center"/>
    </xf>
    <xf numFmtId="164" fontId="8" fillId="12" borderId="21" xfId="2" applyNumberFormat="1" applyFont="1" applyFill="1" applyBorder="1" applyAlignment="1">
      <alignment horizontal="center"/>
    </xf>
    <xf numFmtId="164" fontId="8" fillId="13" borderId="21" xfId="2" applyNumberFormat="1" applyFont="1" applyFill="1" applyBorder="1" applyAlignment="1">
      <alignment horizontal="center"/>
    </xf>
    <xf numFmtId="164" fontId="8" fillId="14" borderId="21" xfId="2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18" fillId="0" borderId="18" xfId="0" applyFont="1" applyBorder="1"/>
    <xf numFmtId="0" fontId="9" fillId="3" borderId="18" xfId="0" applyFont="1" applyFill="1" applyBorder="1" applyAlignment="1">
      <alignment horizontal="right"/>
    </xf>
    <xf numFmtId="164" fontId="8" fillId="12" borderId="20" xfId="0" applyNumberFormat="1" applyFont="1" applyFill="1" applyBorder="1" applyAlignment="1">
      <alignment horizontal="center"/>
    </xf>
    <xf numFmtId="164" fontId="8" fillId="15" borderId="21" xfId="0" applyNumberFormat="1" applyFont="1" applyFill="1" applyBorder="1" applyAlignment="1">
      <alignment horizontal="center"/>
    </xf>
    <xf numFmtId="164" fontId="8" fillId="16" borderId="21" xfId="0" applyNumberFormat="1" applyFont="1" applyFill="1" applyBorder="1" applyAlignment="1">
      <alignment horizontal="center"/>
    </xf>
    <xf numFmtId="164" fontId="8" fillId="17" borderId="2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1" fontId="9" fillId="5" borderId="10" xfId="0" applyNumberFormat="1" applyFont="1" applyFill="1" applyBorder="1" applyAlignment="1">
      <alignment horizontal="right" vertical="center" wrapText="1"/>
    </xf>
    <xf numFmtId="164" fontId="8" fillId="12" borderId="21" xfId="0" applyNumberFormat="1" applyFont="1" applyFill="1" applyBorder="1" applyAlignment="1">
      <alignment horizontal="center"/>
    </xf>
    <xf numFmtId="164" fontId="8" fillId="9" borderId="21" xfId="0" applyNumberFormat="1" applyFont="1" applyFill="1" applyBorder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0" fontId="18" fillId="0" borderId="11" xfId="0" applyFont="1" applyBorder="1"/>
    <xf numFmtId="0" fontId="8" fillId="0" borderId="10" xfId="0" applyFont="1" applyBorder="1"/>
    <xf numFmtId="0" fontId="8" fillId="0" borderId="11" xfId="0" applyFont="1" applyBorder="1" applyAlignment="1">
      <alignment horizontal="left" vertical="center"/>
    </xf>
    <xf numFmtId="46" fontId="8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4" fontId="5" fillId="2" borderId="10" xfId="0" applyNumberFormat="1" applyFont="1" applyFill="1" applyBorder="1"/>
    <xf numFmtId="0" fontId="5" fillId="0" borderId="11" xfId="0" applyFont="1" applyBorder="1"/>
    <xf numFmtId="0" fontId="8" fillId="0" borderId="23" xfId="0" applyFont="1" applyBorder="1" applyAlignment="1">
      <alignment horizontal="left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8" fillId="2" borderId="24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46" fontId="8" fillId="0" borderId="24" xfId="0" applyNumberFormat="1" applyFont="1" applyBorder="1" applyAlignment="1">
      <alignment horizontal="center"/>
    </xf>
    <xf numFmtId="164" fontId="5" fillId="2" borderId="23" xfId="0" applyNumberFormat="1" applyFont="1" applyFill="1" applyBorder="1"/>
    <xf numFmtId="2" fontId="8" fillId="2" borderId="23" xfId="0" applyNumberFormat="1" applyFont="1" applyFill="1" applyBorder="1" applyAlignment="1">
      <alignment horizontal="center"/>
    </xf>
    <xf numFmtId="1" fontId="9" fillId="5" borderId="23" xfId="0" applyNumberFormat="1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9" fillId="3" borderId="0" xfId="0" applyFont="1" applyFill="1" applyAlignment="1">
      <alignment horizontal="right"/>
    </xf>
    <xf numFmtId="164" fontId="8" fillId="15" borderId="2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3" xfId="2" applyFont="1" applyBorder="1" applyAlignment="1">
      <alignment horizontal="left"/>
    </xf>
    <xf numFmtId="0" fontId="8" fillId="0" borderId="24" xfId="2" applyFont="1" applyBorder="1"/>
    <xf numFmtId="0" fontId="8" fillId="0" borderId="25" xfId="2" applyFont="1" applyBorder="1" applyAlignment="1">
      <alignment horizontal="center"/>
    </xf>
    <xf numFmtId="0" fontId="8" fillId="0" borderId="24" xfId="2" applyFont="1" applyBorder="1" applyAlignment="1">
      <alignment horizontal="right"/>
    </xf>
    <xf numFmtId="0" fontId="8" fillId="2" borderId="24" xfId="2" applyFont="1" applyFill="1" applyBorder="1" applyAlignment="1">
      <alignment horizontal="left"/>
    </xf>
    <xf numFmtId="0" fontId="8" fillId="2" borderId="23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46" fontId="8" fillId="2" borderId="18" xfId="2" applyNumberFormat="1" applyFont="1" applyFill="1" applyBorder="1" applyAlignment="1">
      <alignment horizontal="center" vertical="center" wrapText="1"/>
    </xf>
    <xf numFmtId="46" fontId="8" fillId="0" borderId="24" xfId="2" applyNumberFormat="1" applyFont="1" applyBorder="1" applyAlignment="1">
      <alignment horizontal="center"/>
    </xf>
    <xf numFmtId="164" fontId="5" fillId="2" borderId="23" xfId="2" applyNumberFormat="1" applyFill="1" applyBorder="1"/>
    <xf numFmtId="2" fontId="8" fillId="2" borderId="23" xfId="2" applyNumberFormat="1" applyFont="1" applyFill="1" applyBorder="1" applyAlignment="1">
      <alignment horizontal="center"/>
    </xf>
    <xf numFmtId="0" fontId="9" fillId="3" borderId="23" xfId="2" applyFont="1" applyFill="1" applyBorder="1"/>
    <xf numFmtId="164" fontId="8" fillId="6" borderId="20" xfId="2" applyNumberFormat="1" applyFont="1" applyFill="1" applyBorder="1" applyAlignment="1">
      <alignment horizontal="center"/>
    </xf>
    <xf numFmtId="164" fontId="8" fillId="6" borderId="21" xfId="2" applyNumberFormat="1" applyFont="1" applyFill="1" applyBorder="1" applyAlignment="1">
      <alignment horizontal="center"/>
    </xf>
    <xf numFmtId="164" fontId="8" fillId="7" borderId="21" xfId="2" applyNumberFormat="1" applyFont="1" applyFill="1" applyBorder="1" applyAlignment="1">
      <alignment horizontal="center"/>
    </xf>
    <xf numFmtId="164" fontId="8" fillId="8" borderId="15" xfId="2" applyNumberFormat="1" applyFont="1" applyFill="1" applyBorder="1" applyAlignment="1">
      <alignment horizontal="center"/>
    </xf>
    <xf numFmtId="164" fontId="8" fillId="0" borderId="20" xfId="2" applyNumberFormat="1" applyFont="1" applyBorder="1" applyAlignment="1">
      <alignment horizontal="center"/>
    </xf>
    <xf numFmtId="164" fontId="8" fillId="0" borderId="21" xfId="2" applyNumberFormat="1" applyFont="1" applyBorder="1" applyAlignment="1">
      <alignment horizontal="center"/>
    </xf>
    <xf numFmtId="164" fontId="5" fillId="0" borderId="22" xfId="2" applyNumberFormat="1" applyBorder="1" applyAlignment="1">
      <alignment horizontal="center"/>
    </xf>
    <xf numFmtId="164" fontId="5" fillId="0" borderId="20" xfId="2" applyNumberFormat="1" applyBorder="1" applyAlignment="1">
      <alignment horizontal="center"/>
    </xf>
    <xf numFmtId="164" fontId="5" fillId="0" borderId="21" xfId="2" applyNumberFormat="1" applyBorder="1" applyAlignment="1">
      <alignment horizontal="center"/>
    </xf>
    <xf numFmtId="0" fontId="8" fillId="2" borderId="26" xfId="2" applyFont="1" applyFill="1" applyBorder="1" applyAlignment="1">
      <alignment horizontal="center"/>
    </xf>
    <xf numFmtId="0" fontId="8" fillId="0" borderId="11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center"/>
    </xf>
    <xf numFmtId="0" fontId="9" fillId="3" borderId="10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center"/>
    </xf>
    <xf numFmtId="164" fontId="8" fillId="6" borderId="14" xfId="0" applyNumberFormat="1" applyFont="1" applyFill="1" applyBorder="1" applyAlignment="1">
      <alignment horizontal="center" wrapText="1"/>
    </xf>
    <xf numFmtId="164" fontId="8" fillId="6" borderId="15" xfId="0" applyNumberFormat="1" applyFont="1" applyFill="1" applyBorder="1" applyAlignment="1">
      <alignment horizontal="center" wrapText="1"/>
    </xf>
    <xf numFmtId="164" fontId="8" fillId="9" borderId="15" xfId="0" applyNumberFormat="1" applyFont="1" applyFill="1" applyBorder="1" applyAlignment="1">
      <alignment horizontal="center"/>
    </xf>
    <xf numFmtId="164" fontId="8" fillId="10" borderId="15" xfId="0" applyNumberFormat="1" applyFont="1" applyFill="1" applyBorder="1" applyAlignment="1">
      <alignment horizontal="center"/>
    </xf>
    <xf numFmtId="164" fontId="8" fillId="6" borderId="14" xfId="2" applyNumberFormat="1" applyFont="1" applyFill="1" applyBorder="1" applyAlignment="1">
      <alignment horizontal="center" wrapText="1"/>
    </xf>
    <xf numFmtId="164" fontId="8" fillId="6" borderId="15" xfId="2" applyNumberFormat="1" applyFont="1" applyFill="1" applyBorder="1" applyAlignment="1">
      <alignment horizontal="center" wrapText="1"/>
    </xf>
    <xf numFmtId="164" fontId="8" fillId="7" borderId="15" xfId="2" applyNumberFormat="1" applyFont="1" applyFill="1" applyBorder="1" applyAlignment="1">
      <alignment horizontal="center" wrapText="1"/>
    </xf>
    <xf numFmtId="164" fontId="17" fillId="7" borderId="15" xfId="0" applyNumberFormat="1" applyFont="1" applyFill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8" fillId="6" borderId="14" xfId="0" applyNumberFormat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1" fillId="2" borderId="0" xfId="3" applyFont="1" applyFill="1" applyAlignment="1">
      <alignment horizontal="left"/>
    </xf>
    <xf numFmtId="0" fontId="22" fillId="2" borderId="0" xfId="3" applyFont="1" applyFill="1"/>
    <xf numFmtId="2" fontId="22" fillId="2" borderId="0" xfId="3" applyNumberFormat="1" applyFont="1" applyFill="1" applyAlignment="1">
      <alignment horizontal="center"/>
    </xf>
    <xf numFmtId="0" fontId="22" fillId="2" borderId="0" xfId="3" applyFont="1" applyFill="1" applyAlignment="1">
      <alignment horizontal="center"/>
    </xf>
    <xf numFmtId="2" fontId="23" fillId="0" borderId="0" xfId="3" applyNumberFormat="1" applyFont="1"/>
    <xf numFmtId="0" fontId="24" fillId="0" borderId="0" xfId="3" applyFont="1"/>
    <xf numFmtId="0" fontId="25" fillId="0" borderId="0" xfId="3" applyFont="1"/>
    <xf numFmtId="0" fontId="22" fillId="0" borderId="0" xfId="3" applyFont="1"/>
    <xf numFmtId="0" fontId="18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5" fillId="0" borderId="0" xfId="3" applyFont="1"/>
    <xf numFmtId="0" fontId="26" fillId="0" borderId="0" xfId="3" applyFont="1"/>
    <xf numFmtId="0" fontId="27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27" xfId="3" applyFont="1" applyBorder="1"/>
    <xf numFmtId="16" fontId="12" fillId="0" borderId="27" xfId="3" applyNumberFormat="1" applyFont="1" applyBorder="1" applyAlignment="1">
      <alignment horizontal="center"/>
    </xf>
    <xf numFmtId="14" fontId="12" fillId="0" borderId="27" xfId="3" applyNumberFormat="1" applyFont="1" applyBorder="1" applyAlignment="1">
      <alignment horizontal="center"/>
    </xf>
    <xf numFmtId="0" fontId="12" fillId="0" borderId="27" xfId="3" applyFont="1" applyBorder="1" applyAlignment="1">
      <alignment horizontal="center"/>
    </xf>
    <xf numFmtId="16" fontId="12" fillId="18" borderId="27" xfId="3" applyNumberFormat="1" applyFont="1" applyFill="1" applyBorder="1" applyAlignment="1">
      <alignment horizontal="center"/>
    </xf>
    <xf numFmtId="0" fontId="12" fillId="2" borderId="27" xfId="3" applyFont="1" applyFill="1" applyBorder="1" applyAlignment="1">
      <alignment horizontal="center"/>
    </xf>
    <xf numFmtId="0" fontId="28" fillId="0" borderId="27" xfId="3" applyFont="1" applyBorder="1" applyAlignment="1">
      <alignment horizontal="center"/>
    </xf>
    <xf numFmtId="0" fontId="28" fillId="0" borderId="27" xfId="3" applyFont="1" applyBorder="1" applyAlignment="1">
      <alignment horizontal="right"/>
    </xf>
    <xf numFmtId="0" fontId="12" fillId="0" borderId="0" xfId="3" applyFont="1"/>
    <xf numFmtId="0" fontId="5" fillId="0" borderId="27" xfId="3" applyFont="1" applyBorder="1"/>
    <xf numFmtId="0" fontId="5" fillId="0" borderId="28" xfId="3" applyFont="1" applyBorder="1"/>
    <xf numFmtId="165" fontId="8" fillId="2" borderId="18" xfId="0" applyNumberFormat="1" applyFont="1" applyFill="1" applyBorder="1" applyAlignment="1">
      <alignment horizontal="center" vertical="center" wrapText="1"/>
    </xf>
    <xf numFmtId="2" fontId="8" fillId="2" borderId="27" xfId="3" applyNumberFormat="1" applyFont="1" applyFill="1" applyBorder="1" applyAlignment="1">
      <alignment horizontal="center"/>
    </xf>
    <xf numFmtId="2" fontId="8" fillId="14" borderId="27" xfId="3" applyNumberFormat="1" applyFont="1" applyFill="1" applyBorder="1" applyAlignment="1">
      <alignment horizontal="center"/>
    </xf>
    <xf numFmtId="2" fontId="5" fillId="0" borderId="27" xfId="3" applyNumberFormat="1" applyFont="1" applyBorder="1"/>
    <xf numFmtId="2" fontId="5" fillId="0" borderId="29" xfId="3" applyNumberFormat="1" applyFont="1" applyBorder="1"/>
    <xf numFmtId="2" fontId="28" fillId="0" borderId="27" xfId="3" applyNumberFormat="1" applyFont="1" applyBorder="1"/>
    <xf numFmtId="2" fontId="28" fillId="0" borderId="30" xfId="3" applyNumberFormat="1" applyFont="1" applyBorder="1"/>
    <xf numFmtId="0" fontId="5" fillId="0" borderId="11" xfId="3" applyFont="1" applyBorder="1"/>
    <xf numFmtId="0" fontId="8" fillId="0" borderId="26" xfId="0" applyFont="1" applyBorder="1" applyAlignment="1">
      <alignment horizontal="left"/>
    </xf>
    <xf numFmtId="0" fontId="8" fillId="0" borderId="26" xfId="0" applyFont="1" applyBorder="1"/>
    <xf numFmtId="0" fontId="8" fillId="0" borderId="31" xfId="0" applyFont="1" applyBorder="1"/>
    <xf numFmtId="0" fontId="8" fillId="0" borderId="26" xfId="0" applyFont="1" applyBorder="1" applyAlignment="1">
      <alignment horizontal="left" wrapText="1"/>
    </xf>
    <xf numFmtId="0" fontId="5" fillId="0" borderId="31" xfId="3" applyFont="1" applyBorder="1"/>
    <xf numFmtId="0" fontId="8" fillId="0" borderId="32" xfId="0" applyFont="1" applyBorder="1" applyAlignment="1">
      <alignment horizontal="left"/>
    </xf>
    <xf numFmtId="0" fontId="8" fillId="0" borderId="0" xfId="0" applyFont="1"/>
    <xf numFmtId="0" fontId="8" fillId="0" borderId="27" xfId="0" applyFont="1" applyBorder="1" applyAlignment="1">
      <alignment horizontal="left" wrapText="1"/>
    </xf>
    <xf numFmtId="0" fontId="8" fillId="0" borderId="27" xfId="0" applyFont="1" applyBorder="1"/>
    <xf numFmtId="0" fontId="5" fillId="0" borderId="19" xfId="3" applyFont="1" applyBorder="1"/>
    <xf numFmtId="0" fontId="18" fillId="0" borderId="19" xfId="3" applyBorder="1"/>
    <xf numFmtId="0" fontId="8" fillId="0" borderId="27" xfId="0" applyFont="1" applyBorder="1" applyAlignment="1">
      <alignment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</cellXfs>
  <cellStyles count="4">
    <cellStyle name="Hyperkobling 2" xfId="1" xr:uid="{7CDA8A29-5103-49C1-9D9F-1CEC332A16FE}"/>
    <cellStyle name="Normal" xfId="0" builtinId="0"/>
    <cellStyle name="Normal 2" xfId="2" xr:uid="{81D66A68-D9B5-418C-8DFC-FD6C638859B3}"/>
    <cellStyle name="Normal 3" xfId="3" xr:uid="{8B01AC89-B74F-4F9E-AEC9-DD0CFE95A5A2}"/>
  </cellStyles>
  <dxfs count="23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BC312FB5-4BCD-4DD9-9185-1022AFEE06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3B78694A-ADE9-4983-A14E-73233791F5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5110585F-7482-4664-9A2C-5074846ACE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F80CA0-3F2D-4EFF-B18E-026D30D8E9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F43AF42-16BA-466A-9E1F-2AA57760C5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9A06731B-3B5D-44F6-B388-0193C751F9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AA1151C0-A6FB-468A-933A-D4B99FDF35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75305881-73A4-44D4-AE8F-72482CDBF4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C681301B-4B86-40C0-A193-E8768C0147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FB77BAC-D986-49A8-984D-83D1CC2559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84F2AE81-CDBA-4CD2-A0C5-620318B299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11113E4C-70F4-4E5C-BA90-871C2F8149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93ABE9D1-36CA-4AC8-85C3-E203BC5FE9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B46DFDAD-57B6-4163-BF92-735E0A3738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656081B4-7C79-4F53-AE20-DD73FB13D0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192E7109-7B32-48B8-B390-4F8D20170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9A015CBB-A60E-448F-BBC8-EC135525AF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DC087DBA-A577-4C9E-B470-63DAC1B90C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0A9E150D-4C65-4C47-A5D6-EEB04048FC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2BB4A2C3-B783-4D90-8A5E-D8C1429ECB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4D12863B-139C-4453-858C-020992010A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B4764BC1-F278-4AC2-B27D-FDA5BF10B6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B160C805-1AF8-4E21-B7C6-3875379D95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B743E164-8859-4A85-8C89-858353110B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70CA35F9-9119-47DB-AAA1-5121F11417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5DC226B-0E58-4EFF-8B6B-F8F5338926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7B7376BC-3C60-42C1-95B0-2FC9F283A4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5306BA79-14C1-48E5-B043-8788E8169B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048D03A6-B418-40E3-8D12-4880D89AF1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EE788F71-E1D7-4439-B5D0-9A0C3386C3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B02A91B8-F0C8-4411-ADF2-D264A9C10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8E4F7AA8-A76E-4D42-8D5F-D582FA9658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74909DD5-2F3F-4289-9710-477B5170F3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9C0F5A60-BB30-40C6-A7D3-D07EA2ED4C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18879B37-04DD-4558-B51D-2F40EB2C2B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22E3DD9C-B421-4154-BCCF-4F863CC99F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0E01AEB4-328A-447F-AB12-CAC1EBDEF1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EF0C6A86-353B-4159-8A8E-B67D35B487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89258449-E1C8-4CD8-A329-9E74DE10CC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7CB7C5CB-AE77-4CEB-8CA5-2676D2F487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76AEDB95-668A-41EA-8A02-FAB65E0E60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586E11C6-3909-41D1-BDCF-5745949213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30231B26-7C6A-48E3-8E97-A463A14AA3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AC65AEFF-A0B5-4A71-B99F-3543ECF70F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6F3930B9-4E88-434B-A150-9038A70265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15DA1DDE-D5FA-4017-9ECB-8F0377BD4A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BA055701-8CEB-4125-AEFA-8178BCF226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9BBCDF37-38D0-4CC7-AAE6-FFA66AEF82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4062FB8D-56A4-425A-8329-DECB836942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58B65B4F-B902-468F-B4DA-F57938E51E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4AEA3C64-0317-47B8-BA9E-0ABF6B6EF2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8F087AE8-8E7F-46DE-9843-CB0F7B1570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23CEBC82-B853-4199-90F3-9AE283B8E8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7B3274FC-A62D-4A1F-B1D6-98D5B27394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013086C3-05D7-42E8-8D9E-494D96EE8F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4FAA24BB-D557-4AFF-BADA-5614FCC09F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7EAC6ABB-206B-48C7-B9DF-1CC1CBC2D9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F53B844F-2D2E-42A1-AC2B-044012E28E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7CA9C0F8-7C71-48DD-80A5-62B942CA12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DEA16F78-8D8E-4628-9864-488C0B0358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23976A67-F526-4BEF-8F1B-B437491C30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C90A6DD8-E4D2-4083-968A-6CE92A4E8C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1D8B1035-A486-4930-856A-C6DD06ECC2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CD02BFD0-2B5D-45FA-A424-3B0FA4F151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E7E1EB1F-486A-4B20-AC35-0FC871CB20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B22FFB01-DCE3-497F-A5E5-1E168B3ED7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2F564EF2-8ED3-46B9-97CE-0271E668F3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EA2F16F0-578B-487E-A519-61CA0ECA4F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9092E031-F2B6-4731-8A7F-6401576923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3E4BC777-7E6A-4402-B45F-53DAA71CA6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02E541E2-214E-442C-9379-BB7D1425E9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60AEF203-777E-4E60-9BE6-937B91F18D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D5A6EA53-8F0A-4750-AFF2-E5DE9D3E0C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D3B0A965-4870-4732-8F68-825B651A9B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808EA8D6-20DB-4B50-872E-A978FD82B0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C3C7DA1F-9C47-4E69-8764-11EAB04F52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D7F7BB80-234D-40A5-9B7C-D47CB6DE7C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C08C1774-92E0-4ACF-AB95-CCEB203F5E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8E670AD5-6B10-43E1-B526-BF8B595377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C22E9A27-5832-4A43-94D9-644664CC7C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629E8D73-732A-44FF-A628-A42D3B5EE6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666C86AC-BE6B-4840-8029-530F4EC23C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94C98F68-3BDC-4523-87A9-0718BC274E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1D22E018-E96D-474B-B532-8B243F7AB1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92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_deltakerliste"/>
      <sheetName val="Veiledning"/>
      <sheetName val="2021 Master deltakerliste"/>
      <sheetName val="Sammendrag Master"/>
      <sheetName val="Statistikk"/>
      <sheetName val="0106"/>
      <sheetName val="0806"/>
      <sheetName val="1506"/>
      <sheetName val="2206"/>
      <sheetName val="2906"/>
      <sheetName val="1008"/>
      <sheetName val="1708"/>
      <sheetName val="2408"/>
      <sheetName val="3108"/>
      <sheetName val="0709"/>
      <sheetName val="1409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0.78644675925925922</v>
          </cell>
          <cell r="L6">
            <v>0.96327282306734352</v>
          </cell>
          <cell r="M6">
            <v>3.5108172683322468E-2</v>
          </cell>
          <cell r="N6">
            <v>5.2631578947368418E-2</v>
          </cell>
        </row>
        <row r="7">
          <cell r="B7" t="str">
            <v>Reidar Hauge</v>
          </cell>
          <cell r="C7" t="str">
            <v>USF</v>
          </cell>
          <cell r="D7" t="str">
            <v>NOR</v>
          </cell>
          <cell r="E7">
            <v>9934</v>
          </cell>
          <cell r="F7" t="str">
            <v>CB 365</v>
          </cell>
          <cell r="G7" t="str">
            <v>Chica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0.79241898148148149</v>
          </cell>
          <cell r="L7">
            <v>1.0299257235304691</v>
          </cell>
          <cell r="M7">
            <v>3.6536138224778712E-2</v>
          </cell>
          <cell r="N7">
            <v>0.10526315789473684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0.7933796296296296</v>
          </cell>
          <cell r="L8">
            <v>0.85355667695019832</v>
          </cell>
          <cell r="M8">
            <v>3.7026972513997003E-2</v>
          </cell>
          <cell r="N8">
            <v>0.15789473684210525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0.79386574074074068</v>
          </cell>
          <cell r="L9">
            <v>1.0079280448138779</v>
          </cell>
          <cell r="M9">
            <v>3.7214009987919648E-2</v>
          </cell>
          <cell r="N9">
            <v>0.21052631578947367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0.7914930555555556</v>
          </cell>
          <cell r="L10">
            <v>1.0809</v>
          </cell>
          <cell r="M10">
            <v>3.7343593749999959E-2</v>
          </cell>
          <cell r="N10">
            <v>0.26315789473684209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0.79207175925925932</v>
          </cell>
          <cell r="L11">
            <v>1.0777000000000001</v>
          </cell>
          <cell r="M11">
            <v>3.7856707175925902E-2</v>
          </cell>
          <cell r="N11">
            <v>0.31578947368421051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63</v>
          </cell>
          <cell r="F12" t="str">
            <v>H-båt</v>
          </cell>
          <cell r="G12" t="str">
            <v>Hermine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0.7950694444444445</v>
          </cell>
          <cell r="L12">
            <v>0.85355667695019832</v>
          </cell>
          <cell r="M12">
            <v>3.8469325231991619E-2</v>
          </cell>
          <cell r="N12">
            <v>0.36842105263157893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0.7940625</v>
          </cell>
          <cell r="L13">
            <v>1.0458128096947932</v>
          </cell>
          <cell r="M13">
            <v>3.8818537970962901E-2</v>
          </cell>
          <cell r="N13">
            <v>0.42105263157894735</v>
          </cell>
        </row>
        <row r="14">
          <cell r="B14" t="str">
            <v>Guri Kjæserud</v>
          </cell>
          <cell r="C14" t="str">
            <v>Oslo SF</v>
          </cell>
          <cell r="D14" t="str">
            <v>N</v>
          </cell>
          <cell r="E14">
            <v>123</v>
          </cell>
          <cell r="F14" t="str">
            <v>H-båt</v>
          </cell>
          <cell r="G14" t="str">
            <v>Hipp Hurra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0.7955902777777778</v>
          </cell>
          <cell r="L14">
            <v>0.85355667695019832</v>
          </cell>
          <cell r="M14">
            <v>3.8913886001236492E-2</v>
          </cell>
          <cell r="N14">
            <v>0.47368421052631576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Ja</v>
          </cell>
          <cell r="I15" t="str">
            <v>Ja</v>
          </cell>
          <cell r="J15" t="str">
            <v>18:10</v>
          </cell>
          <cell r="K15">
            <v>0.79327546296296303</v>
          </cell>
          <cell r="L15">
            <v>1.0739000000000001</v>
          </cell>
          <cell r="M15">
            <v>3.9015880787037022E-2</v>
          </cell>
          <cell r="N15">
            <v>0.52631578947368418</v>
          </cell>
        </row>
        <row r="16">
          <cell r="B16" t="str">
            <v>Pål Saltvedt</v>
          </cell>
          <cell r="C16" t="str">
            <v>FS</v>
          </cell>
          <cell r="D16" t="str">
            <v>NOR</v>
          </cell>
          <cell r="E16">
            <v>11733</v>
          </cell>
          <cell r="F16" t="str">
            <v>Elan 40</v>
          </cell>
          <cell r="G16" t="str">
            <v>Jonna</v>
          </cell>
          <cell r="H16" t="str">
            <v>Ja</v>
          </cell>
          <cell r="I16" t="str">
            <v>Ja</v>
          </cell>
          <cell r="J16" t="str">
            <v>18:10</v>
          </cell>
          <cell r="K16">
            <v>0.79274305555555558</v>
          </cell>
          <cell r="L16">
            <v>1.0959000000000001</v>
          </cell>
          <cell r="M16">
            <v>3.92316979166666E-2</v>
          </cell>
          <cell r="N16">
            <v>0.57894736842105265</v>
          </cell>
        </row>
        <row r="17">
          <cell r="B17" t="str">
            <v>Per Chr. Andresen</v>
          </cell>
          <cell r="C17" t="str">
            <v>FS</v>
          </cell>
          <cell r="D17" t="str">
            <v>NOR</v>
          </cell>
          <cell r="E17">
            <v>11722</v>
          </cell>
          <cell r="F17" t="str">
            <v>Dehler 34</v>
          </cell>
          <cell r="G17" t="str">
            <v>Bellini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0.79033564814814816</v>
          </cell>
          <cell r="L17">
            <v>0.98238635402652319</v>
          </cell>
          <cell r="M17">
            <v>3.9625190321555953E-2</v>
          </cell>
          <cell r="N17">
            <v>0.63157894736842102</v>
          </cell>
        </row>
        <row r="18">
          <cell r="B18" t="str">
            <v>Joachim Lyng-Olsen</v>
          </cell>
          <cell r="C18" t="str">
            <v>USF</v>
          </cell>
          <cell r="D18" t="str">
            <v>NOR</v>
          </cell>
          <cell r="E18">
            <v>7055</v>
          </cell>
          <cell r="F18" t="str">
            <v>Contrast 33</v>
          </cell>
          <cell r="G18" t="str">
            <v>Vildensky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0.7946643518518518</v>
          </cell>
          <cell r="L18">
            <v>0.91357591450883679</v>
          </cell>
          <cell r="M18">
            <v>4.0804276088999968E-2</v>
          </cell>
          <cell r="N18">
            <v>0.68421052631578949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0.79160879629629621</v>
          </cell>
          <cell r="L19">
            <v>0.98779847136222898</v>
          </cell>
          <cell r="M19">
            <v>4.1101105376703771E-2</v>
          </cell>
          <cell r="N19">
            <v>0.73684210526315785</v>
          </cell>
        </row>
        <row r="20">
          <cell r="B20" t="str">
            <v>Kvalnes/Hovland</v>
          </cell>
          <cell r="C20" t="str">
            <v>USF</v>
          </cell>
          <cell r="D20" t="str">
            <v>NOR</v>
          </cell>
          <cell r="E20">
            <v>14118</v>
          </cell>
          <cell r="F20" t="str">
            <v>Archambault 40</v>
          </cell>
          <cell r="G20" t="str">
            <v>Shaka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0.79424768518518529</v>
          </cell>
          <cell r="L20">
            <v>1.1070880331753552</v>
          </cell>
          <cell r="M20">
            <v>4.1297971422733469E-2</v>
          </cell>
          <cell r="N20">
            <v>0.78947368421052633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0.79686342592592585</v>
          </cell>
          <cell r="L21">
            <v>1.0353168697033899</v>
          </cell>
          <cell r="M21">
            <v>4.1328794949154826E-2</v>
          </cell>
          <cell r="N21">
            <v>0.84210526315789469</v>
          </cell>
        </row>
        <row r="22">
          <cell r="B22" t="str">
            <v>Sturla Falck</v>
          </cell>
          <cell r="C22" t="str">
            <v>FS</v>
          </cell>
          <cell r="D22" t="str">
            <v>NOR</v>
          </cell>
          <cell r="E22">
            <v>22</v>
          </cell>
          <cell r="F22" t="str">
            <v>Express</v>
          </cell>
          <cell r="G22" t="str">
            <v>ELO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0.79578703703703713</v>
          </cell>
          <cell r="L22">
            <v>0.91420000000000001</v>
          </cell>
          <cell r="M22">
            <v>4.1858509259259338E-2</v>
          </cell>
          <cell r="N22">
            <v>0.89473684210526316</v>
          </cell>
        </row>
        <row r="23">
          <cell r="B23" t="str">
            <v>Lars Marius Valstad</v>
          </cell>
          <cell r="C23" t="str">
            <v>Oslo SF</v>
          </cell>
          <cell r="D23" t="str">
            <v>NOR</v>
          </cell>
          <cell r="E23">
            <v>14884</v>
          </cell>
          <cell r="F23" t="str">
            <v>Salona 38</v>
          </cell>
          <cell r="G23" t="str">
            <v>Havkatt S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0.8046875</v>
          </cell>
          <cell r="L23">
            <v>1.051145097335606</v>
          </cell>
          <cell r="M23">
            <v>5.0184878779043603E-2</v>
          </cell>
          <cell r="N23">
            <v>0.94736842105263153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0.80412037037037043</v>
          </cell>
          <cell r="L24">
            <v>0.94979999999999998</v>
          </cell>
          <cell r="M24">
            <v>5.1403527777777833E-2</v>
          </cell>
          <cell r="N24">
            <v>1</v>
          </cell>
        </row>
      </sheetData>
      <sheetData sheetId="6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Ja</v>
          </cell>
          <cell r="I6" t="str">
            <v>Ja</v>
          </cell>
          <cell r="J6" t="str">
            <v>18:10</v>
          </cell>
          <cell r="K6">
            <v>0.80827546296296304</v>
          </cell>
          <cell r="L6">
            <v>1.0777000000000001</v>
          </cell>
          <cell r="M6">
            <v>5.5319438657407405E-2</v>
          </cell>
          <cell r="N6">
            <v>4.3478260869565216E-2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0.81394675925925919</v>
          </cell>
          <cell r="L7">
            <v>0.96327282306734352</v>
          </cell>
          <cell r="M7">
            <v>6.1598175317674385E-2</v>
          </cell>
          <cell r="N7">
            <v>8.6956521739130432E-2</v>
          </cell>
        </row>
        <row r="8">
          <cell r="B8" t="str">
            <v>Geir Atle Lerkerød</v>
          </cell>
          <cell r="C8" t="str">
            <v>FS</v>
          </cell>
          <cell r="D8" t="str">
            <v>NOR</v>
          </cell>
          <cell r="E8">
            <v>517</v>
          </cell>
          <cell r="F8" t="str">
            <v>J/80</v>
          </cell>
          <cell r="G8" t="str">
            <v>JAM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0.81400462962962961</v>
          </cell>
          <cell r="L8">
            <v>0.98729999999999996</v>
          </cell>
          <cell r="M8">
            <v>6.3191770833333313E-2</v>
          </cell>
          <cell r="N8">
            <v>0.13043478260869565</v>
          </cell>
        </row>
        <row r="9">
          <cell r="B9" t="str">
            <v>Kvalnes/Hovland</v>
          </cell>
          <cell r="C9" t="str">
            <v>USF</v>
          </cell>
          <cell r="D9" t="str">
            <v>NOR</v>
          </cell>
          <cell r="E9">
            <v>14118</v>
          </cell>
          <cell r="F9" t="str">
            <v>Archambault 40</v>
          </cell>
          <cell r="G9" t="str">
            <v>Shaka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0.81444444444444442</v>
          </cell>
          <cell r="L9">
            <v>1.1070880331753552</v>
          </cell>
          <cell r="M9">
            <v>6.3657561907582802E-2</v>
          </cell>
          <cell r="N9">
            <v>0.17391304347826086</v>
          </cell>
        </row>
        <row r="10">
          <cell r="B10" t="str">
            <v>Nils Parnemann</v>
          </cell>
          <cell r="C10" t="str">
            <v>USF</v>
          </cell>
          <cell r="D10" t="str">
            <v>NOR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0.82988425925925924</v>
          </cell>
          <cell r="L10">
            <v>0.85355667695019832</v>
          </cell>
          <cell r="M10">
            <v>6.8185742873961425E-2</v>
          </cell>
          <cell r="N10">
            <v>0.21739130434782608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0.83422453703703703</v>
          </cell>
          <cell r="L11">
            <v>0.85355667695019832</v>
          </cell>
          <cell r="M11">
            <v>7.1890415951002234E-2</v>
          </cell>
          <cell r="N11">
            <v>0.2608695652173913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0.82584490740740746</v>
          </cell>
          <cell r="L12">
            <v>1.0443426038730792</v>
          </cell>
          <cell r="M12">
            <v>7.1955688898801357E-2</v>
          </cell>
          <cell r="N12">
            <v>0.30434782608695654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0.83185185185185195</v>
          </cell>
          <cell r="L13">
            <v>0.87963147491674731</v>
          </cell>
          <cell r="M13">
            <v>7.1999465169111626E-2</v>
          </cell>
          <cell r="N13">
            <v>0.34782608695652173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0.83070601851851855</v>
          </cell>
          <cell r="L14">
            <v>1.0079280448138779</v>
          </cell>
          <cell r="M14">
            <v>7.4346359138875454E-2</v>
          </cell>
          <cell r="N14">
            <v>0.39130434782608697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0.82813657407407415</v>
          </cell>
          <cell r="L15">
            <v>1.0458128096947932</v>
          </cell>
          <cell r="M15">
            <v>7.4453641116118893E-2</v>
          </cell>
          <cell r="N15">
            <v>0.43478260869565216</v>
          </cell>
        </row>
        <row r="16">
          <cell r="B16" t="str">
            <v>Reidar Hauge</v>
          </cell>
          <cell r="C16" t="str">
            <v>USF</v>
          </cell>
          <cell r="D16" t="str">
            <v>NOR</v>
          </cell>
          <cell r="E16">
            <v>9934</v>
          </cell>
          <cell r="F16" t="str">
            <v>CB 365</v>
          </cell>
          <cell r="G16" t="str">
            <v>Chica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0.82943287037037028</v>
          </cell>
          <cell r="L16">
            <v>1.0299257235304691</v>
          </cell>
          <cell r="M16">
            <v>7.4657694519343884E-2</v>
          </cell>
          <cell r="N16">
            <v>0.47826086956521741</v>
          </cell>
        </row>
        <row r="17">
          <cell r="B17" t="str">
            <v>Joachim Lyng-Olsen</v>
          </cell>
          <cell r="C17" t="str">
            <v>USF</v>
          </cell>
          <cell r="D17" t="str">
            <v>NOR</v>
          </cell>
          <cell r="E17">
            <v>7055</v>
          </cell>
          <cell r="F17" t="str">
            <v>Contrast 33</v>
          </cell>
          <cell r="G17" t="str">
            <v>Vildensky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0.83211805555555562</v>
          </cell>
          <cell r="L17">
            <v>0.91357591450883679</v>
          </cell>
          <cell r="M17">
            <v>7.5021077701854191E-2</v>
          </cell>
          <cell r="N17">
            <v>0.52173913043478259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0.83009259259259249</v>
          </cell>
          <cell r="L18">
            <v>1.030089448111478</v>
          </cell>
          <cell r="M18">
            <v>7.5349135556302363E-2</v>
          </cell>
          <cell r="N18">
            <v>0.56521739130434778</v>
          </cell>
        </row>
        <row r="19">
          <cell r="B19" t="str">
            <v>Egil Naustvik</v>
          </cell>
          <cell r="C19" t="str">
            <v>FS</v>
          </cell>
          <cell r="D19" t="str">
            <v>NOR</v>
          </cell>
          <cell r="E19">
            <v>9727</v>
          </cell>
          <cell r="F19" t="str">
            <v>Linjett 33</v>
          </cell>
          <cell r="G19" t="str">
            <v>Fragancia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0.83331018518518529</v>
          </cell>
          <cell r="L19">
            <v>0.92730283860502838</v>
          </cell>
          <cell r="M19">
            <v>7.72537712069329E-2</v>
          </cell>
          <cell r="N19">
            <v>0.60869565217391308</v>
          </cell>
        </row>
        <row r="20">
          <cell r="B20" t="str">
            <v>Christian Stensholt</v>
          </cell>
          <cell r="C20" t="str">
            <v>FS</v>
          </cell>
          <cell r="D20" t="str">
            <v>NOR</v>
          </cell>
          <cell r="E20">
            <v>13724</v>
          </cell>
          <cell r="F20" t="str">
            <v>Pogo 8,50</v>
          </cell>
          <cell r="G20" t="str">
            <v>Vindtora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0.82861111111111108</v>
          </cell>
          <cell r="L20">
            <v>0.99760000000000004</v>
          </cell>
          <cell r="M20">
            <v>7.842244444444442E-2</v>
          </cell>
          <cell r="N20">
            <v>0.65217391304347827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0.83000000000000007</v>
          </cell>
          <cell r="L21">
            <v>0.98238635402652319</v>
          </cell>
          <cell r="M21">
            <v>7.8590908322121927E-2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0.8294097222222222</v>
          </cell>
          <cell r="L22">
            <v>1.0902000000000001</v>
          </cell>
          <cell r="M22">
            <v>7.9001645833333217E-2</v>
          </cell>
          <cell r="N22">
            <v>0.73913043478260865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0.8345717592592593</v>
          </cell>
          <cell r="L23">
            <v>0.93804438877755514</v>
          </cell>
          <cell r="M23">
            <v>7.9332064222194437E-2</v>
          </cell>
          <cell r="N23">
            <v>0.78260869565217395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0.83538194444444447</v>
          </cell>
          <cell r="L24">
            <v>0.94979999999999998</v>
          </cell>
          <cell r="M24">
            <v>8.1095770833333358E-2</v>
          </cell>
          <cell r="N24">
            <v>0.82608695652173914</v>
          </cell>
        </row>
        <row r="25">
          <cell r="B25" t="str">
            <v>John Moen</v>
          </cell>
          <cell r="C25" t="str">
            <v>USF</v>
          </cell>
          <cell r="D25" t="str">
            <v>NOR</v>
          </cell>
          <cell r="E25">
            <v>15735</v>
          </cell>
          <cell r="F25" t="str">
            <v>Dehler 34</v>
          </cell>
          <cell r="G25" t="str">
            <v>Merlin II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0.83237268518518526</v>
          </cell>
          <cell r="L25">
            <v>0.99528435289619566</v>
          </cell>
          <cell r="M25">
            <v>8.1984244670859158E-2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0.83307870370370374</v>
          </cell>
          <cell r="L26">
            <v>0.98779847136222898</v>
          </cell>
          <cell r="M26">
            <v>8.2065016521274098E-2</v>
          </cell>
          <cell r="N26">
            <v>0.91304347826086951</v>
          </cell>
        </row>
        <row r="27">
          <cell r="B27" t="str">
            <v>Lars Marius Valstad</v>
          </cell>
          <cell r="C27" t="str">
            <v>Oslo SF</v>
          </cell>
          <cell r="D27" t="str">
            <v>NOR</v>
          </cell>
          <cell r="E27">
            <v>14884</v>
          </cell>
          <cell r="F27" t="str">
            <v>Salona 38</v>
          </cell>
          <cell r="G27" t="str">
            <v>Havkatt S</v>
          </cell>
          <cell r="H27" t="str">
            <v>Ja</v>
          </cell>
          <cell r="I27" t="str">
            <v>Nei</v>
          </cell>
          <cell r="J27" t="str">
            <v>18:10</v>
          </cell>
          <cell r="K27" t="str">
            <v>DNF</v>
          </cell>
          <cell r="L27">
            <v>1.051145097335606</v>
          </cell>
          <cell r="M27" t="e">
            <v>#VALUE!</v>
          </cell>
          <cell r="N27">
            <v>1</v>
          </cell>
        </row>
        <row r="28">
          <cell r="B28" t="str">
            <v>Guri Kjæserud</v>
          </cell>
          <cell r="C28" t="str">
            <v>Oslo SF</v>
          </cell>
          <cell r="D28" t="str">
            <v>N</v>
          </cell>
          <cell r="E28">
            <v>123</v>
          </cell>
          <cell r="F28" t="str">
            <v>H-båt</v>
          </cell>
          <cell r="G28" t="str">
            <v>Hipp Hurra</v>
          </cell>
          <cell r="H28" t="str">
            <v>Ja</v>
          </cell>
          <cell r="I28" t="str">
            <v>Ja</v>
          </cell>
          <cell r="J28" t="str">
            <v>18:00</v>
          </cell>
          <cell r="K28" t="str">
            <v>DSQ</v>
          </cell>
          <cell r="L28">
            <v>0.88819999999999999</v>
          </cell>
          <cell r="M28" t="e">
            <v>#VALUE!</v>
          </cell>
          <cell r="N28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0.80789351851851843</v>
          </cell>
          <cell r="L6">
            <v>0.85355667695019832</v>
          </cell>
          <cell r="M6">
            <v>4.9415399283621354E-2</v>
          </cell>
          <cell r="N6">
            <v>4.7619047619047616E-2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0.80171296296296291</v>
          </cell>
          <cell r="L7">
            <v>0.96327282306734352</v>
          </cell>
          <cell r="M7">
            <v>4.9813691822510255E-2</v>
          </cell>
          <cell r="N7">
            <v>9.5238095238095233E-2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0.80895833333333333</v>
          </cell>
          <cell r="L8">
            <v>0.85355667695019832</v>
          </cell>
          <cell r="M8">
            <v>5.0324279078522112E-2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0.80763888888888891</v>
          </cell>
          <cell r="L9">
            <v>0.87963147491674731</v>
          </cell>
          <cell r="M9">
            <v>5.0700980845895867E-2</v>
          </cell>
          <cell r="N9">
            <v>0.19047619047619047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0.80643518518518509</v>
          </cell>
          <cell r="L10">
            <v>0.91205752671755724</v>
          </cell>
          <cell r="M10">
            <v>5.1472135419847242E-2</v>
          </cell>
          <cell r="N10">
            <v>0.23809523809523808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0.80844907407407407</v>
          </cell>
          <cell r="L11">
            <v>1.0079280448138779</v>
          </cell>
          <cell r="M11">
            <v>5.1912960641455425E-2</v>
          </cell>
          <cell r="N11">
            <v>0.2857142857142857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0.80572916666666661</v>
          </cell>
          <cell r="L12">
            <v>1.0777000000000001</v>
          </cell>
          <cell r="M12">
            <v>5.2575295138888735E-2</v>
          </cell>
          <cell r="N12">
            <v>0.33333333333333331</v>
          </cell>
        </row>
        <row r="13">
          <cell r="B13" t="str">
            <v>Petter Frode Amland</v>
          </cell>
          <cell r="C13" t="str">
            <v>FS</v>
          </cell>
          <cell r="D13" t="str">
            <v>NOR</v>
          </cell>
          <cell r="E13">
            <v>11655</v>
          </cell>
          <cell r="F13" t="str">
            <v>Elan 37 dyp kjøl</v>
          </cell>
          <cell r="G13" t="str">
            <v>Tidig 3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0.80734953703703705</v>
          </cell>
          <cell r="L13">
            <v>1.0443426038730792</v>
          </cell>
          <cell r="M13">
            <v>5.2640185646611722E-2</v>
          </cell>
          <cell r="N13">
            <v>0.38095238095238093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0.80864583333333329</v>
          </cell>
          <cell r="L14">
            <v>1.030089448111478</v>
          </cell>
          <cell r="M14">
            <v>5.3257055147152316E-2</v>
          </cell>
          <cell r="N14">
            <v>0.42857142857142855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0.80584490740740744</v>
          </cell>
          <cell r="L15">
            <v>1.1070880331753552</v>
          </cell>
          <cell r="M15">
            <v>5.4137117363030909E-2</v>
          </cell>
          <cell r="N15">
            <v>0.47619047619047616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7055</v>
          </cell>
          <cell r="F16" t="str">
            <v>Contrast 33</v>
          </cell>
          <cell r="G16" t="str">
            <v>Vildensky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0.80940972222222218</v>
          </cell>
          <cell r="L16">
            <v>0.91357591450883679</v>
          </cell>
          <cell r="M16">
            <v>5.4275291309882595E-2</v>
          </cell>
          <cell r="N16">
            <v>0.52380952380952384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0.80931712962962965</v>
          </cell>
          <cell r="L17">
            <v>1.0395954569940746</v>
          </cell>
          <cell r="M17">
            <v>5.4446405589099328E-2</v>
          </cell>
          <cell r="N17">
            <v>0.5714285714285714</v>
          </cell>
        </row>
        <row r="18">
          <cell r="B18" t="str">
            <v>Mats Uchermann Larsson</v>
          </cell>
          <cell r="C18" t="str">
            <v>USF</v>
          </cell>
          <cell r="D18" t="str">
            <v>NOR</v>
          </cell>
          <cell r="E18">
            <v>5164</v>
          </cell>
          <cell r="F18" t="str">
            <v>Albin Nova</v>
          </cell>
          <cell r="G18" t="str">
            <v>Frida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0.80805555555555564</v>
          </cell>
          <cell r="L18">
            <v>0.93804438877755514</v>
          </cell>
          <cell r="M18">
            <v>5.4458688126252583E-2</v>
          </cell>
          <cell r="N18">
            <v>0.61904761904761907</v>
          </cell>
        </row>
        <row r="19">
          <cell r="B19" t="str">
            <v>Guri Kjæserud</v>
          </cell>
          <cell r="C19" t="str">
            <v>Oslo SF</v>
          </cell>
          <cell r="D19" t="str">
            <v>N</v>
          </cell>
          <cell r="E19">
            <v>123</v>
          </cell>
          <cell r="F19" t="str">
            <v>H-båt</v>
          </cell>
          <cell r="G19" t="str">
            <v>Hipp Hurra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0.81406250000000002</v>
          </cell>
          <cell r="L19">
            <v>0.85355667695019832</v>
          </cell>
          <cell r="M19">
            <v>5.4680974617122097E-2</v>
          </cell>
          <cell r="N19">
            <v>0.66666666666666663</v>
          </cell>
        </row>
        <row r="20">
          <cell r="B20" t="str">
            <v>Egil Naustvik</v>
          </cell>
          <cell r="C20" t="str">
            <v>FS</v>
          </cell>
          <cell r="D20" t="str">
            <v>NOR</v>
          </cell>
          <cell r="E20">
            <v>9727</v>
          </cell>
          <cell r="F20" t="str">
            <v>Linjett 33</v>
          </cell>
          <cell r="G20" t="str">
            <v>Fragancia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0.80630787037037033</v>
          </cell>
          <cell r="L20">
            <v>0.97640000000000005</v>
          </cell>
          <cell r="M20">
            <v>5.497900462962959E-2</v>
          </cell>
          <cell r="N20">
            <v>0.7142857142857143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0.80885416666666676</v>
          </cell>
          <cell r="L21">
            <v>1.0655326285611897</v>
          </cell>
          <cell r="M21">
            <v>5.5311502767325653E-2</v>
          </cell>
          <cell r="N21">
            <v>0.76190476190476186</v>
          </cell>
        </row>
        <row r="22">
          <cell r="B22" t="str">
            <v>Aril Spetalen</v>
          </cell>
          <cell r="C22" t="str">
            <v>USF</v>
          </cell>
          <cell r="D22" t="str">
            <v>NOR</v>
          </cell>
          <cell r="E22">
            <v>896</v>
          </cell>
          <cell r="F22" t="str">
            <v>Express</v>
          </cell>
          <cell r="G22" t="str">
            <v>Mariatta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0.81099537037037039</v>
          </cell>
          <cell r="L22">
            <v>0.91420000000000001</v>
          </cell>
          <cell r="M22">
            <v>5.5761967592592616E-2</v>
          </cell>
          <cell r="N22">
            <v>0.80952380952380953</v>
          </cell>
        </row>
        <row r="23">
          <cell r="B23" t="str">
            <v>Monica Hjelle</v>
          </cell>
          <cell r="C23" t="str">
            <v>USF</v>
          </cell>
          <cell r="D23" t="str">
            <v>NOR</v>
          </cell>
          <cell r="E23">
            <v>3567</v>
          </cell>
          <cell r="F23" t="str">
            <v>X-102</v>
          </cell>
          <cell r="G23" t="str">
            <v>BLÅTANN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0.80707175925925922</v>
          </cell>
          <cell r="L23">
            <v>0.98779847136222898</v>
          </cell>
          <cell r="M23">
            <v>5.6375396554249398E-2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Ja</v>
          </cell>
          <cell r="I24" t="str">
            <v>Nei</v>
          </cell>
          <cell r="J24" t="str">
            <v>18:10</v>
          </cell>
          <cell r="K24">
            <v>0.81303240740740745</v>
          </cell>
          <cell r="L24">
            <v>1.0353168697033899</v>
          </cell>
          <cell r="M24">
            <v>5.8068814242854441E-2</v>
          </cell>
          <cell r="N24">
            <v>0.90476190476190477</v>
          </cell>
        </row>
        <row r="25">
          <cell r="B25" t="str">
            <v>Espen Sunde</v>
          </cell>
          <cell r="C25" t="str">
            <v>USF</v>
          </cell>
          <cell r="D25" t="str">
            <v>NOR</v>
          </cell>
          <cell r="E25">
            <v>14069</v>
          </cell>
          <cell r="F25" t="str">
            <v>Sun Odyssey 30i</v>
          </cell>
          <cell r="G25" t="str">
            <v>Vesla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0.81797453703703704</v>
          </cell>
          <cell r="L25">
            <v>0.86850185538592017</v>
          </cell>
          <cell r="M25">
            <v>5.9036011535665622E-2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0.81793981481481481</v>
          </cell>
          <cell r="L26">
            <v>0.94979999999999998</v>
          </cell>
          <cell r="M26">
            <v>6.452923611111111E-2</v>
          </cell>
          <cell r="N26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0.80131944444444436</v>
          </cell>
          <cell r="L6">
            <v>0.96327282306734352</v>
          </cell>
          <cell r="M6">
            <v>4.9434626128247616E-2</v>
          </cell>
          <cell r="N6">
            <v>4.7619047619047616E-2</v>
          </cell>
        </row>
        <row r="7">
          <cell r="B7" t="str">
            <v>Petter Frode Amland</v>
          </cell>
          <cell r="C7" t="str">
            <v>FS</v>
          </cell>
          <cell r="D7" t="str">
            <v>NOR</v>
          </cell>
          <cell r="E7">
            <v>11655</v>
          </cell>
          <cell r="F7" t="str">
            <v>Elan 37 dyp kjøl</v>
          </cell>
          <cell r="G7" t="str">
            <v>Tidig 3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0.80267361111111113</v>
          </cell>
          <cell r="L7">
            <v>1.0999000000000001</v>
          </cell>
          <cell r="M7">
            <v>5.0297510416666594E-2</v>
          </cell>
          <cell r="N7">
            <v>9.5238095238095233E-2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0.80740740740740735</v>
          </cell>
          <cell r="L8">
            <v>0.87963147491674731</v>
          </cell>
          <cell r="M8">
            <v>5.0497362448924332E-2</v>
          </cell>
          <cell r="N8">
            <v>0.14285714285714285</v>
          </cell>
        </row>
        <row r="9">
          <cell r="B9" t="str">
            <v>Geir Atle Lerkerød</v>
          </cell>
          <cell r="C9" t="str">
            <v>FS</v>
          </cell>
          <cell r="D9" t="str">
            <v>NOR</v>
          </cell>
          <cell r="E9">
            <v>517</v>
          </cell>
          <cell r="F9" t="str">
            <v>J/80</v>
          </cell>
          <cell r="G9" t="str">
            <v>JAM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0.80120370370370375</v>
          </cell>
          <cell r="L9">
            <v>0.98729999999999996</v>
          </cell>
          <cell r="M9">
            <v>5.0553416666666712E-2</v>
          </cell>
          <cell r="N9">
            <v>0.19047619047619047</v>
          </cell>
        </row>
        <row r="10">
          <cell r="B10" t="str">
            <v>Marius Andersen</v>
          </cell>
          <cell r="C10" t="str">
            <v>FS</v>
          </cell>
          <cell r="D10" t="str">
            <v>NOR</v>
          </cell>
          <cell r="E10">
            <v>26</v>
          </cell>
          <cell r="F10" t="str">
            <v>Farr 30</v>
          </cell>
          <cell r="G10" t="str">
            <v>Pakalolo II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0.80493055555555559</v>
          </cell>
          <cell r="L10">
            <v>1.0777000000000001</v>
          </cell>
          <cell r="M10">
            <v>5.1714631944444395E-2</v>
          </cell>
          <cell r="N10">
            <v>0.23809523809523808</v>
          </cell>
        </row>
        <row r="11">
          <cell r="B11" t="str">
            <v>Nils Parnemann</v>
          </cell>
          <cell r="C11" t="str">
            <v>USF</v>
          </cell>
          <cell r="D11" t="str">
            <v>NOR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0.81079861111111118</v>
          </cell>
          <cell r="L11">
            <v>0.85355667695019832</v>
          </cell>
          <cell r="M11">
            <v>5.189506046318746E-2</v>
          </cell>
          <cell r="N11">
            <v>0.2857142857142857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0.80464120370370373</v>
          </cell>
          <cell r="L12">
            <v>1.0908</v>
          </cell>
          <cell r="M12">
            <v>5.2027624999999939E-2</v>
          </cell>
          <cell r="N12">
            <v>0.33333333333333331</v>
          </cell>
        </row>
        <row r="13">
          <cell r="B13" t="str">
            <v>Stein Thorstensen</v>
          </cell>
          <cell r="C13" t="str">
            <v>FS</v>
          </cell>
          <cell r="D13" t="str">
            <v>NOR</v>
          </cell>
          <cell r="E13">
            <v>63</v>
          </cell>
          <cell r="F13" t="str">
            <v>H-båt</v>
          </cell>
          <cell r="G13" t="str">
            <v>Hermine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0.81127314814814822</v>
          </cell>
          <cell r="L13">
            <v>0.85355667695019832</v>
          </cell>
          <cell r="M13">
            <v>5.2300104719610586E-2</v>
          </cell>
          <cell r="N13">
            <v>0.38095238095238093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0.8089467592592593</v>
          </cell>
          <cell r="L14">
            <v>1.0079280448138779</v>
          </cell>
          <cell r="M14">
            <v>5.2414591497092003E-2</v>
          </cell>
          <cell r="N14">
            <v>0.42857142857142855</v>
          </cell>
        </row>
        <row r="15">
          <cell r="B15" t="str">
            <v>Reidar Hauge</v>
          </cell>
          <cell r="C15" t="str">
            <v>USF</v>
          </cell>
          <cell r="D15" t="str">
            <v>NOR</v>
          </cell>
          <cell r="E15">
            <v>9934</v>
          </cell>
          <cell r="F15" t="str">
            <v>CB 365</v>
          </cell>
          <cell r="G15" t="str">
            <v>Chica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0.80855324074074064</v>
          </cell>
          <cell r="L15">
            <v>1.0299257235304691</v>
          </cell>
          <cell r="M15">
            <v>5.3153226865999367E-2</v>
          </cell>
          <cell r="N15">
            <v>0.47619047619047616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0.81175925925925929</v>
          </cell>
          <cell r="L16">
            <v>0.87219999999999998</v>
          </cell>
          <cell r="M16">
            <v>5.386642592592595E-2</v>
          </cell>
          <cell r="N16">
            <v>0.52380952380952384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0.80859953703703702</v>
          </cell>
          <cell r="L17">
            <v>0.92730283860502838</v>
          </cell>
          <cell r="M17">
            <v>5.4339517035384921E-2</v>
          </cell>
          <cell r="N17">
            <v>0.5714285714285714</v>
          </cell>
        </row>
        <row r="18">
          <cell r="B18" t="str">
            <v>Pål Saltvedt</v>
          </cell>
          <cell r="C18" t="str">
            <v>FS</v>
          </cell>
          <cell r="D18" t="str">
            <v>NOR</v>
          </cell>
          <cell r="E18">
            <v>11733</v>
          </cell>
          <cell r="F18" t="str">
            <v>Elan 40</v>
          </cell>
          <cell r="G18" t="str">
            <v>Jonna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0.80807870370370372</v>
          </cell>
          <cell r="L18">
            <v>1.0655326285611897</v>
          </cell>
          <cell r="M18">
            <v>5.4485221678047792E-2</v>
          </cell>
          <cell r="N18">
            <v>0.61904761904761907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0.80783564814814823</v>
          </cell>
          <cell r="L19">
            <v>1.0710999999999999</v>
          </cell>
          <cell r="M19">
            <v>5.4509568287037034E-2</v>
          </cell>
          <cell r="N19">
            <v>0.66666666666666663</v>
          </cell>
        </row>
        <row r="20">
          <cell r="B20" t="str">
            <v>Espen Sunde</v>
          </cell>
          <cell r="C20" t="str">
            <v>USF</v>
          </cell>
          <cell r="D20" t="str">
            <v>NOR</v>
          </cell>
          <cell r="E20">
            <v>14069</v>
          </cell>
          <cell r="F20" t="str">
            <v>Sun Odyssey 30i</v>
          </cell>
          <cell r="G20" t="str">
            <v>Vesla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0.81277777777777782</v>
          </cell>
          <cell r="L20">
            <v>0.86850185538592017</v>
          </cell>
          <cell r="M20">
            <v>5.4522616477005029E-2</v>
          </cell>
          <cell r="N20">
            <v>0.7142857142857143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0.80991898148148145</v>
          </cell>
          <cell r="L21">
            <v>0.91357591450883679</v>
          </cell>
          <cell r="M21">
            <v>5.474053830338247E-2</v>
          </cell>
          <cell r="N21">
            <v>0.76190476190476186</v>
          </cell>
        </row>
        <row r="22">
          <cell r="B22" t="str">
            <v>Iver Iversen</v>
          </cell>
          <cell r="C22" t="str">
            <v>USF</v>
          </cell>
          <cell r="D22" t="str">
            <v>NOR</v>
          </cell>
          <cell r="E22">
            <v>11172</v>
          </cell>
          <cell r="F22" t="str">
            <v>Grand Soleil 42 R</v>
          </cell>
          <cell r="G22" t="str">
            <v>Tango II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0.80466435185185192</v>
          </cell>
          <cell r="L22">
            <v>1.1535</v>
          </cell>
          <cell r="M22">
            <v>5.5044913194444427E-2</v>
          </cell>
          <cell r="N22">
            <v>0.80952380952380953</v>
          </cell>
        </row>
        <row r="23">
          <cell r="B23" t="str">
            <v>Kvalnes/Hovland</v>
          </cell>
          <cell r="C23" t="str">
            <v>USF</v>
          </cell>
          <cell r="D23" t="str">
            <v>NOR</v>
          </cell>
          <cell r="E23">
            <v>14118</v>
          </cell>
          <cell r="F23" t="str">
            <v>Archambault 40</v>
          </cell>
          <cell r="G23" t="str">
            <v>Shaka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0.8071180555555556</v>
          </cell>
          <cell r="L23">
            <v>1.1070880331753552</v>
          </cell>
          <cell r="M23">
            <v>5.5546604442305102E-2</v>
          </cell>
          <cell r="N23">
            <v>0.8571428571428571</v>
          </cell>
        </row>
        <row r="24">
          <cell r="B24" t="str">
            <v>Per Chr. Andresen</v>
          </cell>
          <cell r="C24" t="str">
            <v>FS</v>
          </cell>
          <cell r="D24" t="str">
            <v>NOR</v>
          </cell>
          <cell r="E24">
            <v>11722</v>
          </cell>
          <cell r="F24" t="str">
            <v>Dehler 34</v>
          </cell>
          <cell r="G24" t="str">
            <v>Bellini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0.8065972222222223</v>
          </cell>
          <cell r="L24">
            <v>0.98238635402652319</v>
          </cell>
          <cell r="M24">
            <v>5.5600338786917877E-2</v>
          </cell>
          <cell r="N24">
            <v>0.90476190476190477</v>
          </cell>
        </row>
        <row r="25">
          <cell r="B25" t="str">
            <v>Monica Hjelle</v>
          </cell>
          <cell r="C25" t="str">
            <v>USF</v>
          </cell>
          <cell r="D25" t="str">
            <v>NOR</v>
          </cell>
          <cell r="E25">
            <v>3567</v>
          </cell>
          <cell r="F25" t="str">
            <v>X-102</v>
          </cell>
          <cell r="G25" t="str">
            <v>BLÅTANN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0.80752314814814818</v>
          </cell>
          <cell r="L25">
            <v>0.98779847136222898</v>
          </cell>
          <cell r="M25">
            <v>5.6821277808683811E-2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 t="str">
            <v>DSQ</v>
          </cell>
          <cell r="L26">
            <v>0.94979999999999998</v>
          </cell>
          <cell r="M26" t="e">
            <v>#VALUE!</v>
          </cell>
          <cell r="N26">
            <v>1.5</v>
          </cell>
        </row>
      </sheetData>
      <sheetData sheetId="9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0.82689814814814822</v>
          </cell>
          <cell r="L6">
            <v>0.85355667695019832</v>
          </cell>
          <cell r="M6">
            <v>6.5636927796957442E-2</v>
          </cell>
          <cell r="N6">
            <v>6.25E-2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 t="str">
            <v>Uten seilnr (26)</v>
          </cell>
          <cell r="F7" t="str">
            <v>Farr 30</v>
          </cell>
          <cell r="G7" t="str">
            <v>Pakalolo II</v>
          </cell>
          <cell r="H7" t="str">
            <v>Ja</v>
          </cell>
          <cell r="I7" t="str">
            <v>Ja</v>
          </cell>
          <cell r="J7" t="str">
            <v>18:10</v>
          </cell>
          <cell r="K7">
            <v>0.81966435185185194</v>
          </cell>
          <cell r="L7">
            <v>1.0777000000000001</v>
          </cell>
          <cell r="M7">
            <v>6.7593244212962963E-2</v>
          </cell>
          <cell r="N7">
            <v>0.125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0.83035879629629628</v>
          </cell>
          <cell r="L8">
            <v>0.85355667695019832</v>
          </cell>
          <cell r="M8">
            <v>6.8590787130384551E-2</v>
          </cell>
          <cell r="N8">
            <v>0.1875</v>
          </cell>
        </row>
        <row r="9">
          <cell r="B9" t="str">
            <v>Reidar Hauge</v>
          </cell>
          <cell r="C9" t="str">
            <v>USF</v>
          </cell>
          <cell r="D9" t="str">
            <v>NOR</v>
          </cell>
          <cell r="E9">
            <v>9934</v>
          </cell>
          <cell r="F9" t="str">
            <v>CB 365</v>
          </cell>
          <cell r="G9" t="str">
            <v>Chica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0.82500000000000007</v>
          </cell>
          <cell r="L9">
            <v>1.0299257235304691</v>
          </cell>
          <cell r="M9">
            <v>7.0092167295823571E-2</v>
          </cell>
          <cell r="N9">
            <v>0.25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0.82075231481481481</v>
          </cell>
          <cell r="L10">
            <v>1.0999000000000001</v>
          </cell>
          <cell r="M10">
            <v>7.0182276620370271E-2</v>
          </cell>
          <cell r="N10">
            <v>0.3125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0.82689814814814822</v>
          </cell>
          <cell r="L11">
            <v>1.0079280448138779</v>
          </cell>
          <cell r="M11">
            <v>7.0508299801563382E-2</v>
          </cell>
          <cell r="N11">
            <v>0.375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0.8209143518518518</v>
          </cell>
          <cell r="L12">
            <v>1.1140000000000001</v>
          </cell>
          <cell r="M12">
            <v>7.1262476851851705E-2</v>
          </cell>
          <cell r="N12">
            <v>0.4375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0.82310185185185192</v>
          </cell>
          <cell r="L13">
            <v>1.0908</v>
          </cell>
          <cell r="M13">
            <v>7.2164499999999979E-2</v>
          </cell>
          <cell r="N13">
            <v>0.5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0.82224537037037038</v>
          </cell>
          <cell r="L14">
            <v>1.1070880331753552</v>
          </cell>
          <cell r="M14">
            <v>7.22938736478628E-2</v>
          </cell>
          <cell r="N14">
            <v>0.5625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0.82966435185185183</v>
          </cell>
          <cell r="L15">
            <v>0.91420000000000001</v>
          </cell>
          <cell r="M15">
            <v>7.2829150462962941E-2</v>
          </cell>
          <cell r="N15">
            <v>0.625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0.83480324074074075</v>
          </cell>
          <cell r="L16">
            <v>0.87219999999999998</v>
          </cell>
          <cell r="M16">
            <v>7.3965386574074074E-2</v>
          </cell>
          <cell r="N16">
            <v>0.6875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0.8294907407407407</v>
          </cell>
          <cell r="L17">
            <v>0.93679999999999997</v>
          </cell>
          <cell r="M17">
            <v>7.4466925925925881E-2</v>
          </cell>
          <cell r="N17">
            <v>0.75</v>
          </cell>
        </row>
        <row r="18">
          <cell r="B18" t="str">
            <v>Espen Sunde</v>
          </cell>
          <cell r="C18" t="str">
            <v>USF</v>
          </cell>
          <cell r="D18" t="str">
            <v>NOR</v>
          </cell>
          <cell r="E18">
            <v>14069</v>
          </cell>
          <cell r="F18" t="str">
            <v>Sun Odyssey 30i</v>
          </cell>
          <cell r="G18" t="str">
            <v>Vesla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0.83688657407407396</v>
          </cell>
          <cell r="L18">
            <v>0.86850185538592017</v>
          </cell>
          <cell r="M18">
            <v>7.546115079145943E-2</v>
          </cell>
          <cell r="N18">
            <v>0.8125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7055</v>
          </cell>
          <cell r="F19" t="str">
            <v>Contrast 33</v>
          </cell>
          <cell r="G19" t="str">
            <v>Vildensky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0.83420138888888884</v>
          </cell>
          <cell r="L19">
            <v>0.91357591450883679</v>
          </cell>
          <cell r="M19">
            <v>7.6924360857080834E-2</v>
          </cell>
          <cell r="N19">
            <v>0.875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0.83013888888888887</v>
          </cell>
          <cell r="L20">
            <v>0.98779847136222898</v>
          </cell>
          <cell r="M20">
            <v>7.9161071941111938E-2</v>
          </cell>
          <cell r="N20">
            <v>0.9375</v>
          </cell>
        </row>
        <row r="21">
          <cell r="B21" t="str">
            <v>Mats Uchermann Larsson</v>
          </cell>
          <cell r="C21" t="str">
            <v>USF</v>
          </cell>
          <cell r="D21" t="str">
            <v>NOR</v>
          </cell>
          <cell r="E21">
            <v>5164</v>
          </cell>
          <cell r="F21" t="str">
            <v>Albin Nova</v>
          </cell>
          <cell r="G21" t="str">
            <v>Frida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0.83528935185185194</v>
          </cell>
          <cell r="L21">
            <v>0.93804438877755514</v>
          </cell>
          <cell r="M21">
            <v>8.0005197927104296E-2</v>
          </cell>
          <cell r="N21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0.80671296296296291</v>
          </cell>
          <cell r="L6">
            <v>0.96327282306734352</v>
          </cell>
          <cell r="M6">
            <v>5.4630055937846977E-2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0.80673611111111121</v>
          </cell>
          <cell r="L7">
            <v>1.1070880331753552</v>
          </cell>
          <cell r="M7">
            <v>5.5123758318522904E-2</v>
          </cell>
          <cell r="N7">
            <v>8.6956521739130432E-2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0.81495370370370368</v>
          </cell>
          <cell r="L8">
            <v>0.85355667695019832</v>
          </cell>
          <cell r="M8">
            <v>5.5441667488941103E-2</v>
          </cell>
          <cell r="N8">
            <v>0.13043478260869565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0.81232638888888886</v>
          </cell>
          <cell r="L9">
            <v>1.0079280448138779</v>
          </cell>
          <cell r="M9">
            <v>5.582101498187958E-2</v>
          </cell>
          <cell r="N9">
            <v>0.17391304347826086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0.81092592592592594</v>
          </cell>
          <cell r="L10">
            <v>0.91877740164684352</v>
          </cell>
          <cell r="M10">
            <v>5.5977363915150291E-2</v>
          </cell>
          <cell r="N10">
            <v>0.21739130434782608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0.80975694444444446</v>
          </cell>
          <cell r="L11">
            <v>1.0777000000000001</v>
          </cell>
          <cell r="M11">
            <v>5.6916031249999929E-2</v>
          </cell>
          <cell r="N11">
            <v>0.2608695652173913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0.81574074074074077</v>
          </cell>
          <cell r="L12">
            <v>0.87963147491674731</v>
          </cell>
          <cell r="M12">
            <v>5.7827624739897297E-2</v>
          </cell>
          <cell r="N12">
            <v>0.30434782608695654</v>
          </cell>
        </row>
        <row r="13">
          <cell r="B13" t="str">
            <v>Christian Stensholt</v>
          </cell>
          <cell r="C13" t="str">
            <v>FS</v>
          </cell>
          <cell r="D13" t="str">
            <v>NOR</v>
          </cell>
          <cell r="E13">
            <v>13724</v>
          </cell>
          <cell r="F13" t="str">
            <v>Pogo 8,50</v>
          </cell>
          <cell r="G13" t="str">
            <v>Vindtora</v>
          </cell>
          <cell r="H13" t="str">
            <v>Ja</v>
          </cell>
          <cell r="I13" t="str">
            <v>Ja</v>
          </cell>
          <cell r="J13" t="str">
            <v>18:00</v>
          </cell>
          <cell r="K13">
            <v>0.80975694444444446</v>
          </cell>
          <cell r="L13">
            <v>0.99760000000000004</v>
          </cell>
          <cell r="M13">
            <v>5.9613527777777793E-2</v>
          </cell>
          <cell r="N13">
            <v>0.34782608695652173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0.81204861111111104</v>
          </cell>
          <cell r="L14">
            <v>1.0908</v>
          </cell>
          <cell r="M14">
            <v>6.0107624999999831E-2</v>
          </cell>
          <cell r="N14">
            <v>0.39130434782608697</v>
          </cell>
        </row>
        <row r="15">
          <cell r="B15" t="str">
            <v>Egil Naustvik</v>
          </cell>
          <cell r="C15" t="str">
            <v>FS</v>
          </cell>
          <cell r="D15" t="str">
            <v>NOR</v>
          </cell>
          <cell r="E15">
            <v>9727</v>
          </cell>
          <cell r="F15" t="str">
            <v>Linjett 33</v>
          </cell>
          <cell r="G15" t="str">
            <v>Fragancia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0.81616898148148154</v>
          </cell>
          <cell r="L15">
            <v>0.92730283860502838</v>
          </cell>
          <cell r="M15">
            <v>6.1358684355381388E-2</v>
          </cell>
          <cell r="N15">
            <v>0.43478260869565216</v>
          </cell>
        </row>
        <row r="16">
          <cell r="B16" t="str">
            <v>Stein Thorstensen</v>
          </cell>
          <cell r="C16" t="str">
            <v>FS</v>
          </cell>
          <cell r="D16" t="str">
            <v>NOR</v>
          </cell>
          <cell r="E16">
            <v>63</v>
          </cell>
          <cell r="F16" t="str">
            <v>H-båt</v>
          </cell>
          <cell r="G16" t="str">
            <v>Hermine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0.82195601851851852</v>
          </cell>
          <cell r="L16">
            <v>0.85355667695019832</v>
          </cell>
          <cell r="M16">
            <v>6.1418540053233599E-2</v>
          </cell>
          <cell r="N16">
            <v>0.47826086956521741</v>
          </cell>
        </row>
        <row r="17">
          <cell r="B17" t="str">
            <v>Jonas Smitt-Amundsen</v>
          </cell>
          <cell r="C17" t="str">
            <v>USF</v>
          </cell>
          <cell r="D17" t="str">
            <v>NOR</v>
          </cell>
          <cell r="E17">
            <v>9775</v>
          </cell>
          <cell r="F17" t="str">
            <v xml:space="preserve"> First 31.7 LR</v>
          </cell>
          <cell r="G17" t="str">
            <v>BILBO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0.81150462962962966</v>
          </cell>
          <cell r="L17">
            <v>1.0034000000000001</v>
          </cell>
          <cell r="M17">
            <v>6.1713745370370401E-2</v>
          </cell>
          <cell r="N17">
            <v>0.52173913043478259</v>
          </cell>
        </row>
        <row r="18">
          <cell r="B18" t="str">
            <v>Per Chr. Andresen</v>
          </cell>
          <cell r="C18" t="str">
            <v>FS</v>
          </cell>
          <cell r="D18" t="str">
            <v>NOR</v>
          </cell>
          <cell r="E18">
            <v>11722</v>
          </cell>
          <cell r="F18" t="str">
            <v>Dehler 34</v>
          </cell>
          <cell r="G18" t="str">
            <v>Bellini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0.81319444444444444</v>
          </cell>
          <cell r="L18">
            <v>0.98238635402652319</v>
          </cell>
          <cell r="M18">
            <v>6.2081359872509449E-2</v>
          </cell>
          <cell r="N18">
            <v>0.56521739130434778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0.81268518518518518</v>
          </cell>
          <cell r="L19">
            <v>1.1140000000000001</v>
          </cell>
          <cell r="M19">
            <v>6.2095185185185087E-2</v>
          </cell>
          <cell r="N19">
            <v>0.60869565217391308</v>
          </cell>
        </row>
        <row r="20">
          <cell r="B20" t="str">
            <v>Guri Kjæserud</v>
          </cell>
          <cell r="C20" t="str">
            <v>Oslo SF</v>
          </cell>
          <cell r="D20" t="str">
            <v>N</v>
          </cell>
          <cell r="E20">
            <v>123</v>
          </cell>
          <cell r="F20" t="str">
            <v>H-båt</v>
          </cell>
          <cell r="G20" t="str">
            <v>Hipp Hurra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0.82234953703703706</v>
          </cell>
          <cell r="L20">
            <v>0.87219999999999998</v>
          </cell>
          <cell r="M20">
            <v>6.3103266203703726E-2</v>
          </cell>
          <cell r="N20">
            <v>0.65217391304347827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0.823125</v>
          </cell>
          <cell r="L21">
            <v>0.86850185538592017</v>
          </cell>
          <cell r="M21">
            <v>6.3509198175095413E-2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0.81557870370370367</v>
          </cell>
          <cell r="L22">
            <v>1.0902000000000001</v>
          </cell>
          <cell r="M22">
            <v>6.3923069444444314E-2</v>
          </cell>
          <cell r="N22">
            <v>0.73913043478260865</v>
          </cell>
        </row>
        <row r="23">
          <cell r="B23" t="str">
            <v>Pål Saltvedt</v>
          </cell>
          <cell r="C23" t="str">
            <v>FS</v>
          </cell>
          <cell r="D23" t="str">
            <v>NOR</v>
          </cell>
          <cell r="E23">
            <v>11733</v>
          </cell>
          <cell r="F23" t="str">
            <v>Elan 40</v>
          </cell>
          <cell r="G23" t="str">
            <v>Jonna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0.81645833333333329</v>
          </cell>
          <cell r="L23">
            <v>1.0828</v>
          </cell>
          <cell r="M23">
            <v>6.444163888888875E-2</v>
          </cell>
          <cell r="N23">
            <v>0.78260869565217395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0.81974537037037043</v>
          </cell>
          <cell r="L24">
            <v>0.93804438877755514</v>
          </cell>
          <cell r="M24">
            <v>6.5424253319138329E-2</v>
          </cell>
          <cell r="N24">
            <v>0.82608695652173914</v>
          </cell>
        </row>
        <row r="25">
          <cell r="B25" t="str">
            <v>Iver Iversen</v>
          </cell>
          <cell r="C25" t="str">
            <v>USF</v>
          </cell>
          <cell r="D25" t="str">
            <v>NOR</v>
          </cell>
          <cell r="E25">
            <v>11172</v>
          </cell>
          <cell r="F25" t="str">
            <v>Grand Soleil 42 R</v>
          </cell>
          <cell r="G25" t="str">
            <v>Tango II</v>
          </cell>
          <cell r="H25" t="str">
            <v>Nei</v>
          </cell>
          <cell r="I25" t="str">
            <v>Nei</v>
          </cell>
          <cell r="J25" t="str">
            <v>18:10</v>
          </cell>
          <cell r="K25">
            <v>0.81406250000000002</v>
          </cell>
          <cell r="L25">
            <v>1.1535</v>
          </cell>
          <cell r="M25">
            <v>6.5885677083333261E-2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0.81680555555555545</v>
          </cell>
          <cell r="L26">
            <v>0.98779847136222898</v>
          </cell>
          <cell r="M26">
            <v>6.5990425656282145E-2</v>
          </cell>
          <cell r="N26">
            <v>0.91304347826086951</v>
          </cell>
        </row>
        <row r="27">
          <cell r="B27" t="str">
            <v>Reidar Hauge</v>
          </cell>
          <cell r="C27" t="str">
            <v>USF</v>
          </cell>
          <cell r="D27" t="str">
            <v>F</v>
          </cell>
          <cell r="E27">
            <v>240</v>
          </cell>
          <cell r="F27" t="str">
            <v>Farrier F22R</v>
          </cell>
          <cell r="G27" t="str">
            <v>Trixi</v>
          </cell>
          <cell r="H27" t="str">
            <v>Ja</v>
          </cell>
          <cell r="I27" t="str">
            <v>Nei</v>
          </cell>
          <cell r="J27" t="str">
            <v>18:10</v>
          </cell>
          <cell r="K27">
            <v>0.81564814814814823</v>
          </cell>
          <cell r="L27">
            <v>1.1636505964575292</v>
          </cell>
          <cell r="M27">
            <v>6.8310599829080887E-2</v>
          </cell>
          <cell r="N27">
            <v>0.95652173913043481</v>
          </cell>
        </row>
        <row r="28">
          <cell r="B28" t="str">
            <v>Aril Spetalen</v>
          </cell>
          <cell r="C28" t="str">
            <v>USF</v>
          </cell>
          <cell r="D28" t="str">
            <v>NOR</v>
          </cell>
          <cell r="E28">
            <v>896</v>
          </cell>
          <cell r="F28" t="str">
            <v>Express</v>
          </cell>
          <cell r="G28" t="str">
            <v>Mariatta</v>
          </cell>
          <cell r="H28" t="str">
            <v>Ja</v>
          </cell>
          <cell r="I28" t="str">
            <v>Ja</v>
          </cell>
          <cell r="J28" t="str">
            <v>18:00</v>
          </cell>
          <cell r="K28">
            <v>0.82512731481481483</v>
          </cell>
          <cell r="L28">
            <v>0.91420000000000001</v>
          </cell>
          <cell r="M28">
            <v>6.8681391203703715E-2</v>
          </cell>
          <cell r="N28">
            <v>1</v>
          </cell>
        </row>
      </sheetData>
      <sheetData sheetId="11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0.79640046296296296</v>
          </cell>
          <cell r="L6">
            <v>0.95703221083455337</v>
          </cell>
          <cell r="M6">
            <v>4.4406737653191253E-2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0.79203703703703709</v>
          </cell>
          <cell r="L7">
            <v>1.0730786820029403</v>
          </cell>
          <cell r="M7">
            <v>4.5109048299012557E-2</v>
          </cell>
          <cell r="N7">
            <v>0.1111111111111111</v>
          </cell>
        </row>
        <row r="8">
          <cell r="B8" t="str">
            <v>Egil Naustvik</v>
          </cell>
          <cell r="C8" t="str">
            <v>FS</v>
          </cell>
          <cell r="D8" t="str">
            <v>NOR</v>
          </cell>
          <cell r="E8">
            <v>9727</v>
          </cell>
          <cell r="F8" t="str">
            <v>Linjett 33</v>
          </cell>
          <cell r="G8" t="str">
            <v>Fragancia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0.79392361111111109</v>
          </cell>
          <cell r="L8">
            <v>1.0383414062499998</v>
          </cell>
          <cell r="M8">
            <v>4.5607704128689211E-2</v>
          </cell>
          <cell r="N8">
            <v>0.16666666666666666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0.79798611111111117</v>
          </cell>
          <cell r="L9">
            <v>0.96736277139824367</v>
          </cell>
          <cell r="M9">
            <v>4.6419977433068561E-2</v>
          </cell>
          <cell r="N9">
            <v>0.22222222222222221</v>
          </cell>
        </row>
        <row r="10">
          <cell r="B10" t="str">
            <v>Pål Saltvedt</v>
          </cell>
          <cell r="C10" t="str">
            <v>FS</v>
          </cell>
          <cell r="D10" t="str">
            <v>NOR</v>
          </cell>
          <cell r="E10">
            <v>11733</v>
          </cell>
          <cell r="F10" t="str">
            <v>Elan 40</v>
          </cell>
          <cell r="G10" t="str">
            <v>Jonna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0.79662037037037037</v>
          </cell>
          <cell r="L10">
            <v>1.1884992679591344</v>
          </cell>
          <cell r="M10">
            <v>4.7154808918563697E-2</v>
          </cell>
          <cell r="N10">
            <v>0.27777777777777779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0.79935185185185187</v>
          </cell>
          <cell r="L11">
            <v>0.95703221083455337</v>
          </cell>
          <cell r="M11">
            <v>4.7231311886557138E-2</v>
          </cell>
          <cell r="N11">
            <v>0.33333333333333331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0.79524305555555552</v>
          </cell>
          <cell r="L12">
            <v>1.2443359230710525</v>
          </cell>
          <cell r="M12">
            <v>4.7656337609283561E-2</v>
          </cell>
          <cell r="N12">
            <v>0.3888888888888889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Nei</v>
          </cell>
          <cell r="J13" t="str">
            <v>18:10</v>
          </cell>
          <cell r="K13">
            <v>0.79718750000000005</v>
          </cell>
          <cell r="L13">
            <v>1.1863999999999999</v>
          </cell>
          <cell r="M13">
            <v>4.7744361111111064E-2</v>
          </cell>
          <cell r="N13">
            <v>0.44444444444444442</v>
          </cell>
        </row>
        <row r="14">
          <cell r="B14" t="str">
            <v>Aril Spetalen</v>
          </cell>
          <cell r="C14" t="str">
            <v>USF</v>
          </cell>
          <cell r="D14" t="str">
            <v>NOR</v>
          </cell>
          <cell r="E14">
            <v>896</v>
          </cell>
          <cell r="F14" t="str">
            <v>Express</v>
          </cell>
          <cell r="G14" t="str">
            <v>Mariatta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0.7987847222222223</v>
          </cell>
          <cell r="L14">
            <v>0.99639999999999995</v>
          </cell>
          <cell r="M14">
            <v>4.8609097222222293E-2</v>
          </cell>
          <cell r="N14">
            <v>0.5</v>
          </cell>
        </row>
        <row r="15">
          <cell r="B15" t="str">
            <v>Guri Kjæserud</v>
          </cell>
          <cell r="C15" t="str">
            <v>Oslo SF</v>
          </cell>
          <cell r="D15" t="str">
            <v>N</v>
          </cell>
          <cell r="E15">
            <v>123</v>
          </cell>
          <cell r="F15" t="str">
            <v>H-båt</v>
          </cell>
          <cell r="G15" t="str">
            <v>Hipp Hurra</v>
          </cell>
          <cell r="H15" t="str">
            <v>Nei</v>
          </cell>
          <cell r="I15" t="str">
            <v>Nei</v>
          </cell>
          <cell r="J15" t="str">
            <v>18:00</v>
          </cell>
          <cell r="K15">
            <v>0.79885416666666664</v>
          </cell>
          <cell r="L15">
            <v>1.0009999999999999</v>
          </cell>
          <cell r="M15">
            <v>4.8903020833333304E-2</v>
          </cell>
          <cell r="N15">
            <v>0.55555555555555558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0.80064814814814822</v>
          </cell>
          <cell r="L16">
            <v>1.1223838566470257</v>
          </cell>
          <cell r="M16">
            <v>4.9052331512721849E-2</v>
          </cell>
          <cell r="N16">
            <v>0.61111111111111116</v>
          </cell>
        </row>
        <row r="17">
          <cell r="B17" t="str">
            <v>Joachim Lyng-Olsen</v>
          </cell>
          <cell r="C17" t="str">
            <v>USF</v>
          </cell>
          <cell r="D17" t="str">
            <v>NOR</v>
          </cell>
          <cell r="E17">
            <v>7055</v>
          </cell>
          <cell r="F17" t="str">
            <v>Contrast 33</v>
          </cell>
          <cell r="G17" t="str">
            <v>Vildensky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0.79745370370370372</v>
          </cell>
          <cell r="L17">
            <v>1.037032082159411</v>
          </cell>
          <cell r="M17">
            <v>4.9211013158027624E-2</v>
          </cell>
          <cell r="N17">
            <v>0.66666666666666663</v>
          </cell>
        </row>
        <row r="18">
          <cell r="B18" t="str">
            <v>Jonas Smitt-Amundsen</v>
          </cell>
          <cell r="C18" t="str">
            <v>USF</v>
          </cell>
          <cell r="D18" t="str">
            <v>NOR</v>
          </cell>
          <cell r="E18">
            <v>9775</v>
          </cell>
          <cell r="F18" t="str">
            <v xml:space="preserve"> First 31.7 LR</v>
          </cell>
          <cell r="G18" t="str">
            <v>BILBO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0.79604166666666665</v>
          </cell>
          <cell r="L18">
            <v>1.0786395942180425</v>
          </cell>
          <cell r="M18">
            <v>4.9662364650455683E-2</v>
          </cell>
          <cell r="N18">
            <v>0.72222222222222221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0.7982407407407407</v>
          </cell>
          <cell r="L19">
            <v>1.2343</v>
          </cell>
          <cell r="M19">
            <v>5.0972018518518354E-2</v>
          </cell>
          <cell r="N19">
            <v>0.77777777777777779</v>
          </cell>
        </row>
        <row r="20">
          <cell r="B20" t="str">
            <v>Stig Ulfsby</v>
          </cell>
          <cell r="C20" t="str">
            <v>USF</v>
          </cell>
          <cell r="D20" t="str">
            <v>NOR</v>
          </cell>
          <cell r="E20">
            <v>15953</v>
          </cell>
          <cell r="F20" t="str">
            <v>Sun Odyssey 35</v>
          </cell>
          <cell r="G20" t="str">
            <v>Balsam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0.79893518518518514</v>
          </cell>
          <cell r="L20">
            <v>1.0714999999999999</v>
          </cell>
          <cell r="M20">
            <v>5.2434050925925867E-2</v>
          </cell>
          <cell r="N20">
            <v>0.83333333333333337</v>
          </cell>
        </row>
        <row r="21">
          <cell r="B21" t="str">
            <v>Monica Hjelle</v>
          </cell>
          <cell r="C21" t="str">
            <v>USF</v>
          </cell>
          <cell r="D21" t="str">
            <v>NOR</v>
          </cell>
          <cell r="E21">
            <v>3567</v>
          </cell>
          <cell r="F21" t="str">
            <v>X-102</v>
          </cell>
          <cell r="G21" t="str">
            <v>BLÅTANN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0.79952546296296301</v>
          </cell>
          <cell r="L21">
            <v>1.0893527547367503</v>
          </cell>
          <cell r="M21">
            <v>5.395069950831665E-2</v>
          </cell>
          <cell r="N21">
            <v>0.88888888888888884</v>
          </cell>
        </row>
        <row r="22">
          <cell r="B22" t="str">
            <v>Andreas Haug</v>
          </cell>
          <cell r="C22" t="str">
            <v>FS</v>
          </cell>
          <cell r="D22" t="str">
            <v>NOR</v>
          </cell>
          <cell r="E22">
            <v>13911</v>
          </cell>
          <cell r="F22" t="str">
            <v>Archambault A35</v>
          </cell>
          <cell r="G22" t="str">
            <v>Flaks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0.80214120370370379</v>
          </cell>
          <cell r="L22">
            <v>1.2064999999999999</v>
          </cell>
          <cell r="M22">
            <v>5.4529890046296291E-2</v>
          </cell>
          <cell r="N22">
            <v>0.94444444444444442</v>
          </cell>
        </row>
        <row r="23">
          <cell r="B23" t="str">
            <v>Reidar Hauge</v>
          </cell>
          <cell r="C23" t="str">
            <v>USF</v>
          </cell>
          <cell r="D23" t="str">
            <v>F</v>
          </cell>
          <cell r="E23">
            <v>240</v>
          </cell>
          <cell r="F23" t="str">
            <v>Farrier F22R</v>
          </cell>
          <cell r="G23" t="str">
            <v>Trixi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0.80347222222222225</v>
          </cell>
          <cell r="L23">
            <v>1.3388115767135667</v>
          </cell>
          <cell r="M23">
            <v>6.2291927527645043E-2</v>
          </cell>
          <cell r="N23">
            <v>1</v>
          </cell>
        </row>
      </sheetData>
      <sheetData sheetId="12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0.81851851851851853</v>
          </cell>
          <cell r="L6">
            <v>0.64557201675816234</v>
          </cell>
          <cell r="M6">
            <v>4.4233638185281504E-2</v>
          </cell>
          <cell r="N6">
            <v>4.1666666666666664E-2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0.81093749999999998</v>
          </cell>
          <cell r="L7">
            <v>0.73501196037666627</v>
          </cell>
          <cell r="M7">
            <v>4.4789791335453084E-2</v>
          </cell>
          <cell r="N7">
            <v>8.3333333333333329E-2</v>
          </cell>
        </row>
        <row r="8">
          <cell r="B8" t="str">
            <v>Iver Iversen</v>
          </cell>
          <cell r="C8" t="str">
            <v>USF</v>
          </cell>
          <cell r="D8" t="str">
            <v>NOR</v>
          </cell>
          <cell r="E8">
            <v>11172</v>
          </cell>
          <cell r="F8" t="str">
            <v>Grand Soleil 42 R</v>
          </cell>
          <cell r="G8" t="str">
            <v>Tango II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0.80966435185185182</v>
          </cell>
          <cell r="L8">
            <v>0.87670000000000003</v>
          </cell>
          <cell r="M8">
            <v>4.6219542824073971E-2</v>
          </cell>
          <cell r="N8">
            <v>0.125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0.81631944444444438</v>
          </cell>
          <cell r="L9">
            <v>0.70458022606210213</v>
          </cell>
          <cell r="M9">
            <v>4.672736915897964E-2</v>
          </cell>
          <cell r="N9">
            <v>0.16666666666666666</v>
          </cell>
        </row>
        <row r="10">
          <cell r="B10" t="str">
            <v>Sturla Falck</v>
          </cell>
          <cell r="C10" t="str">
            <v>FS</v>
          </cell>
          <cell r="D10" t="str">
            <v>NOR</v>
          </cell>
          <cell r="E10">
            <v>22</v>
          </cell>
          <cell r="F10" t="str">
            <v>Express</v>
          </cell>
          <cell r="G10" t="str">
            <v>ELO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0.81975694444444447</v>
          </cell>
          <cell r="L10">
            <v>0.68133583425110122</v>
          </cell>
          <cell r="M10">
            <v>4.7527905937863296E-2</v>
          </cell>
          <cell r="N10">
            <v>0.20833333333333334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Nei</v>
          </cell>
          <cell r="I11" t="str">
            <v>Ja</v>
          </cell>
          <cell r="J11" t="str">
            <v>18:00</v>
          </cell>
          <cell r="K11">
            <v>0.82032407407407415</v>
          </cell>
          <cell r="L11">
            <v>0.69220000000000004</v>
          </cell>
          <cell r="M11">
            <v>4.8678324074074131E-2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0.8181018518518518</v>
          </cell>
          <cell r="L12">
            <v>0.72409999999999997</v>
          </cell>
          <cell r="M12">
            <v>4.9312550925925888E-2</v>
          </cell>
          <cell r="N12">
            <v>0.29166666666666669</v>
          </cell>
        </row>
        <row r="13">
          <cell r="B13" t="str">
            <v>Egil Naustvik</v>
          </cell>
          <cell r="C13" t="str">
            <v>FS</v>
          </cell>
          <cell r="D13" t="str">
            <v>NOR</v>
          </cell>
          <cell r="E13">
            <v>9727</v>
          </cell>
          <cell r="F13" t="str">
            <v>Linjett 33</v>
          </cell>
          <cell r="G13" t="str">
            <v>Fragancia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0.82309027777777777</v>
          </cell>
          <cell r="L13">
            <v>0.70249151197029835</v>
          </cell>
          <cell r="M13">
            <v>5.1345299746440205E-2</v>
          </cell>
          <cell r="N13">
            <v>0.33333333333333331</v>
          </cell>
        </row>
        <row r="14">
          <cell r="B14" t="str">
            <v>Per Chr. Andresen</v>
          </cell>
          <cell r="C14" t="str">
            <v>FS</v>
          </cell>
          <cell r="D14" t="str">
            <v>NOR</v>
          </cell>
          <cell r="E14">
            <v>11722</v>
          </cell>
          <cell r="F14" t="str">
            <v>Dehler 34</v>
          </cell>
          <cell r="G14" t="str">
            <v>Bellini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0.81938657407407411</v>
          </cell>
          <cell r="L14">
            <v>0.74052037698657147</v>
          </cell>
          <cell r="M14">
            <v>5.1382171991140028E-2</v>
          </cell>
          <cell r="N14">
            <v>0.375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0.8178819444444444</v>
          </cell>
          <cell r="L15">
            <v>0.84925541106931757</v>
          </cell>
          <cell r="M15">
            <v>5.1751501612036427E-2</v>
          </cell>
          <cell r="N15">
            <v>0.41666666666666669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0.81579861111111107</v>
          </cell>
          <cell r="L16">
            <v>0.88500000000000001</v>
          </cell>
          <cell r="M16">
            <v>5.2085937499999888E-2</v>
          </cell>
          <cell r="N16">
            <v>0.45833333333333331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0.82534722222222223</v>
          </cell>
          <cell r="L17">
            <v>0.78659999999999997</v>
          </cell>
          <cell r="M17">
            <v>5.380562499999994E-2</v>
          </cell>
          <cell r="N17">
            <v>0.5</v>
          </cell>
        </row>
        <row r="18">
          <cell r="B18" t="str">
            <v>Guri Kjæserud</v>
          </cell>
          <cell r="C18" t="str">
            <v>Oslo SF</v>
          </cell>
          <cell r="D18" t="str">
            <v>N</v>
          </cell>
          <cell r="E18">
            <v>123</v>
          </cell>
          <cell r="F18" t="str">
            <v>H-båt</v>
          </cell>
          <cell r="G18" t="str">
            <v>Hipp Hurra</v>
          </cell>
          <cell r="H18" t="str">
            <v>Nei</v>
          </cell>
          <cell r="I18" t="str">
            <v>Nei</v>
          </cell>
          <cell r="J18" t="str">
            <v>18:00</v>
          </cell>
          <cell r="K18">
            <v>0.83333333333333337</v>
          </cell>
          <cell r="L18">
            <v>0.64810000000000001</v>
          </cell>
          <cell r="M18">
            <v>5.400833333333336E-2</v>
          </cell>
          <cell r="N18">
            <v>0.54166666666666663</v>
          </cell>
        </row>
        <row r="19">
          <cell r="B19" t="str">
            <v>Reidar Hauge</v>
          </cell>
          <cell r="C19" t="str">
            <v>USF</v>
          </cell>
          <cell r="D19" t="str">
            <v>NOR</v>
          </cell>
          <cell r="E19">
            <v>9934</v>
          </cell>
          <cell r="F19" t="str">
            <v>CB 365</v>
          </cell>
          <cell r="G19" t="str">
            <v>Chica</v>
          </cell>
          <cell r="H19" t="str">
            <v>Ja</v>
          </cell>
          <cell r="I19" t="str">
            <v>Nei</v>
          </cell>
          <cell r="J19" t="str">
            <v>18:10</v>
          </cell>
          <cell r="K19">
            <v>0.82609953703703709</v>
          </cell>
          <cell r="L19">
            <v>0.78466271421954603</v>
          </cell>
          <cell r="M19">
            <v>5.4263422655807698E-2</v>
          </cell>
          <cell r="N19">
            <v>0.58333333333333337</v>
          </cell>
        </row>
        <row r="20">
          <cell r="B20" t="str">
            <v>Christian Stensholt</v>
          </cell>
          <cell r="C20" t="str">
            <v>FS</v>
          </cell>
          <cell r="D20" t="str">
            <v>NOR</v>
          </cell>
          <cell r="E20">
            <v>13724</v>
          </cell>
          <cell r="F20" t="str">
            <v>Pogo 8,50</v>
          </cell>
          <cell r="G20" t="str">
            <v>Vindtora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0.81886574074074081</v>
          </cell>
          <cell r="L20">
            <v>0.79139999999999999</v>
          </cell>
          <cell r="M20">
            <v>5.450034722222228E-2</v>
          </cell>
          <cell r="N20">
            <v>0.625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0.83332175925925922</v>
          </cell>
          <cell r="L21">
            <v>0.68311211835911223</v>
          </cell>
          <cell r="M21">
            <v>5.6918103473000539E-2</v>
          </cell>
          <cell r="N21">
            <v>0.66666666666666663</v>
          </cell>
        </row>
        <row r="22">
          <cell r="B22" t="str">
            <v>Pål Saltvedt</v>
          </cell>
          <cell r="C22" t="str">
            <v>FS</v>
          </cell>
          <cell r="D22" t="str">
            <v>NOR</v>
          </cell>
          <cell r="E22">
            <v>11733</v>
          </cell>
          <cell r="F22" t="str">
            <v>Elan 40</v>
          </cell>
          <cell r="G22" t="str">
            <v>Jonna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0.82365740740740734</v>
          </cell>
          <cell r="L22">
            <v>0.86599999999999999</v>
          </cell>
          <cell r="M22">
            <v>5.7773425925925791E-2</v>
          </cell>
          <cell r="N22">
            <v>0.70833333333333337</v>
          </cell>
        </row>
        <row r="23">
          <cell r="B23" t="str">
            <v>Rune Wahl Nilsson</v>
          </cell>
          <cell r="C23" t="str">
            <v>KNS</v>
          </cell>
          <cell r="D23" t="str">
            <v>NOR</v>
          </cell>
          <cell r="E23">
            <v>174</v>
          </cell>
          <cell r="F23" t="str">
            <v>11 MOD</v>
          </cell>
          <cell r="G23" t="str">
            <v>Linn II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0.82248842592592597</v>
          </cell>
          <cell r="L23">
            <v>0.89270000000000005</v>
          </cell>
          <cell r="M23">
            <v>5.8511112268518482E-2</v>
          </cell>
          <cell r="N23">
            <v>0.75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0.83211805555555562</v>
          </cell>
          <cell r="L24">
            <v>0.71282276168102321</v>
          </cell>
          <cell r="M24">
            <v>5.8535619144986853E-2</v>
          </cell>
          <cell r="N24">
            <v>0.79166666666666663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18:10</v>
          </cell>
          <cell r="K25">
            <v>0.8286458333333333</v>
          </cell>
          <cell r="L25">
            <v>0.84599999999999997</v>
          </cell>
          <cell r="M25">
            <v>6.0659374999999897E-2</v>
          </cell>
          <cell r="N25">
            <v>0.83333333333333337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0.82800925925925928</v>
          </cell>
          <cell r="L26">
            <v>0.77839999999999998</v>
          </cell>
          <cell r="M26">
            <v>6.0722407407407419E-2</v>
          </cell>
          <cell r="N26">
            <v>0.875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14069</v>
          </cell>
          <cell r="F27" t="str">
            <v>Sun Odyssey 30i</v>
          </cell>
          <cell r="G27" t="str">
            <v>Vesla</v>
          </cell>
          <cell r="H27" t="str">
            <v>Ja</v>
          </cell>
          <cell r="I27" t="str">
            <v>Nei</v>
          </cell>
          <cell r="J27" t="str">
            <v>18:00</v>
          </cell>
          <cell r="K27" t="str">
            <v>DNF</v>
          </cell>
          <cell r="L27">
            <v>0.65281074161680808</v>
          </cell>
          <cell r="M27" t="e">
            <v>#VALUE!</v>
          </cell>
          <cell r="N27">
            <v>1</v>
          </cell>
        </row>
        <row r="28">
          <cell r="B28" t="str">
            <v>Andreas Haug</v>
          </cell>
          <cell r="C28" t="str">
            <v>FS</v>
          </cell>
          <cell r="D28" t="str">
            <v>NOR</v>
          </cell>
          <cell r="E28">
            <v>13911</v>
          </cell>
          <cell r="F28" t="str">
            <v>Archambault A35</v>
          </cell>
          <cell r="G28" t="str">
            <v>Flaks</v>
          </cell>
          <cell r="H28" t="str">
            <v>Nei</v>
          </cell>
          <cell r="I28" t="str">
            <v>Nei</v>
          </cell>
          <cell r="J28" t="str">
            <v>18:10</v>
          </cell>
          <cell r="K28" t="str">
            <v>DNF</v>
          </cell>
          <cell r="L28">
            <v>0.79879999999999995</v>
          </cell>
          <cell r="M28" t="e">
            <v>#VALUE!</v>
          </cell>
          <cell r="N28">
            <v>1</v>
          </cell>
        </row>
        <row r="29">
          <cell r="B29" t="str">
            <v>Arild Vikse</v>
          </cell>
          <cell r="C29" t="str">
            <v>USF</v>
          </cell>
          <cell r="D29" t="str">
            <v>NOR</v>
          </cell>
          <cell r="E29">
            <v>175</v>
          </cell>
          <cell r="F29" t="str">
            <v>11 MOD</v>
          </cell>
          <cell r="G29" t="str">
            <v>Olivia</v>
          </cell>
          <cell r="H29" t="str">
            <v>Ja</v>
          </cell>
          <cell r="I29" t="str">
            <v>Nei</v>
          </cell>
          <cell r="J29" t="str">
            <v>18:10</v>
          </cell>
          <cell r="K29" t="str">
            <v>OCS</v>
          </cell>
          <cell r="L29">
            <v>0.79280634031589559</v>
          </cell>
          <cell r="M29" t="e">
            <v>#VALUE!</v>
          </cell>
          <cell r="N29">
            <v>1.5</v>
          </cell>
        </row>
        <row r="32">
          <cell r="B32" t="str">
            <v>* NOR 175 er protestert på av startbåt, da det ble registrert tyvstart, men ikke seilt tilbake og startet på nytt. NOR 175 gis OCS ihht seilingsbestemmelsene</v>
          </cell>
        </row>
      </sheetData>
      <sheetData sheetId="13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0.8084837962962963</v>
          </cell>
          <cell r="L6">
            <v>0.73501196037666627</v>
          </cell>
          <cell r="M6">
            <v>4.2986289766010356E-2</v>
          </cell>
          <cell r="N6">
            <v>3.4482758620689655E-2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0.80799768518518522</v>
          </cell>
          <cell r="L7">
            <v>0.84925541106931757</v>
          </cell>
          <cell r="M7">
            <v>4.3357240951698565E-2</v>
          </cell>
          <cell r="N7">
            <v>6.8965517241379309E-2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0.82156250000000008</v>
          </cell>
          <cell r="L8">
            <v>0.70458022606210213</v>
          </cell>
          <cell r="M8">
            <v>5.042152242756924E-2</v>
          </cell>
          <cell r="N8">
            <v>0.10344827586206896</v>
          </cell>
        </row>
        <row r="9">
          <cell r="B9" t="str">
            <v>Iver Iversen</v>
          </cell>
          <cell r="C9" t="str">
            <v>USF</v>
          </cell>
          <cell r="D9" t="str">
            <v>NOR</v>
          </cell>
          <cell r="E9">
            <v>11172</v>
          </cell>
          <cell r="F9" t="str">
            <v>Grand Soleil 42 R</v>
          </cell>
          <cell r="G9" t="str">
            <v>Tango II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0.8165972222222222</v>
          </cell>
          <cell r="L9">
            <v>0.87670000000000003</v>
          </cell>
          <cell r="M9">
            <v>5.2297590277777681E-2</v>
          </cell>
          <cell r="N9">
            <v>0.13793103448275862</v>
          </cell>
        </row>
        <row r="10">
          <cell r="B10" t="str">
            <v>Jonas Smitt-Amundsen</v>
          </cell>
          <cell r="C10" t="str">
            <v>USF</v>
          </cell>
          <cell r="D10" t="str">
            <v>NOR</v>
          </cell>
          <cell r="E10">
            <v>9775</v>
          </cell>
          <cell r="F10" t="str">
            <v xml:space="preserve"> First 31.7 LR</v>
          </cell>
          <cell r="G10" t="str">
            <v>BILBO</v>
          </cell>
          <cell r="H10" t="str">
            <v>Ja</v>
          </cell>
          <cell r="I10" t="str">
            <v>Ja</v>
          </cell>
          <cell r="J10" t="str">
            <v>18:00</v>
          </cell>
          <cell r="K10">
            <v>0.82447916666666676</v>
          </cell>
          <cell r="L10">
            <v>0.77980000000000005</v>
          </cell>
          <cell r="M10">
            <v>5.8078854166666742E-2</v>
          </cell>
          <cell r="N10">
            <v>0.17241379310344829</v>
          </cell>
        </row>
        <row r="11">
          <cell r="B11" t="str">
            <v>Sturla Falck</v>
          </cell>
          <cell r="C11" t="str">
            <v>FS</v>
          </cell>
          <cell r="D11" t="str">
            <v>NOR</v>
          </cell>
          <cell r="E11">
            <v>22</v>
          </cell>
          <cell r="F11" t="str">
            <v>Express</v>
          </cell>
          <cell r="G11" t="str">
            <v>ELO</v>
          </cell>
          <cell r="H11" t="str">
            <v>Ja</v>
          </cell>
          <cell r="I11" t="str">
            <v>Nei</v>
          </cell>
          <cell r="J11" t="str">
            <v>18:00</v>
          </cell>
          <cell r="K11" t="str">
            <v>DNF</v>
          </cell>
          <cell r="L11">
            <v>0.68133583425110122</v>
          </cell>
          <cell r="M11" t="e">
            <v>#VALUE!</v>
          </cell>
          <cell r="N11">
            <v>1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63</v>
          </cell>
          <cell r="F12" t="str">
            <v>H-båt</v>
          </cell>
          <cell r="G12" t="str">
            <v>Hermine</v>
          </cell>
          <cell r="H12" t="str">
            <v>Ja</v>
          </cell>
          <cell r="I12" t="str">
            <v>Ja</v>
          </cell>
          <cell r="J12" t="str">
            <v>18:00</v>
          </cell>
          <cell r="K12" t="str">
            <v>DNF</v>
          </cell>
          <cell r="L12">
            <v>0.6895</v>
          </cell>
          <cell r="M12" t="e">
            <v>#VALUE!</v>
          </cell>
          <cell r="N12">
            <v>1</v>
          </cell>
        </row>
        <row r="13">
          <cell r="B13" t="str">
            <v>Nils Parnemann</v>
          </cell>
          <cell r="C13" t="str">
            <v>USF</v>
          </cell>
          <cell r="D13" t="str">
            <v>NOR</v>
          </cell>
          <cell r="E13">
            <v>70</v>
          </cell>
          <cell r="F13" t="str">
            <v>H-båt</v>
          </cell>
          <cell r="G13" t="str">
            <v>Nipa</v>
          </cell>
          <cell r="H13" t="str">
            <v>Ja</v>
          </cell>
          <cell r="I13" t="str">
            <v>Nei</v>
          </cell>
          <cell r="J13" t="str">
            <v>18:00</v>
          </cell>
          <cell r="K13" t="str">
            <v>DNF</v>
          </cell>
          <cell r="L13">
            <v>0.64557201675816234</v>
          </cell>
          <cell r="M13" t="e">
            <v>#VALUE!</v>
          </cell>
          <cell r="N13">
            <v>1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Ja</v>
          </cell>
          <cell r="J14" t="str">
            <v>18:10</v>
          </cell>
          <cell r="K14" t="str">
            <v>DNF</v>
          </cell>
          <cell r="L14">
            <v>0.88500000000000001</v>
          </cell>
          <cell r="M14" t="e">
            <v>#VALUE!</v>
          </cell>
          <cell r="N14">
            <v>1</v>
          </cell>
        </row>
        <row r="15">
          <cell r="B15" t="str">
            <v>Rune Wahl Nilsson</v>
          </cell>
          <cell r="C15" t="str">
            <v>KNS</v>
          </cell>
          <cell r="D15" t="str">
            <v>NOR</v>
          </cell>
          <cell r="E15">
            <v>174</v>
          </cell>
          <cell r="F15" t="str">
            <v>11 MOD</v>
          </cell>
          <cell r="G15" t="str">
            <v>Linn II</v>
          </cell>
          <cell r="H15" t="str">
            <v>Nei</v>
          </cell>
          <cell r="I15" t="str">
            <v>Ja</v>
          </cell>
          <cell r="J15" t="str">
            <v>18:10</v>
          </cell>
          <cell r="K15" t="str">
            <v>DNF</v>
          </cell>
          <cell r="L15">
            <v>0.89270000000000005</v>
          </cell>
          <cell r="M15" t="e">
            <v>#VALUE!</v>
          </cell>
          <cell r="N15">
            <v>1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Ja</v>
          </cell>
          <cell r="I16" t="str">
            <v>Nei</v>
          </cell>
          <cell r="J16" t="str">
            <v>18:10</v>
          </cell>
          <cell r="K16" t="str">
            <v>DNF</v>
          </cell>
          <cell r="L16">
            <v>0.79280634031589559</v>
          </cell>
          <cell r="M16" t="e">
            <v>#VALUE!</v>
          </cell>
          <cell r="N16">
            <v>1</v>
          </cell>
        </row>
        <row r="17">
          <cell r="B17" t="str">
            <v>Geir Atle Lerkerød</v>
          </cell>
          <cell r="C17" t="str">
            <v>FS</v>
          </cell>
          <cell r="D17" t="str">
            <v>NOR</v>
          </cell>
          <cell r="E17">
            <v>517</v>
          </cell>
          <cell r="F17" t="str">
            <v>J/80</v>
          </cell>
          <cell r="G17" t="str">
            <v>JAM</v>
          </cell>
          <cell r="H17" t="str">
            <v>Ja</v>
          </cell>
          <cell r="I17" t="str">
            <v>Ja</v>
          </cell>
          <cell r="J17" t="str">
            <v>18:00</v>
          </cell>
          <cell r="K17" t="str">
            <v>DNF</v>
          </cell>
          <cell r="L17">
            <v>0.80930000000000002</v>
          </cell>
          <cell r="M17" t="e">
            <v>#VALUE!</v>
          </cell>
          <cell r="N17">
            <v>1</v>
          </cell>
        </row>
        <row r="18">
          <cell r="B18" t="str">
            <v>Aril Spetalen</v>
          </cell>
          <cell r="C18" t="str">
            <v>USF</v>
          </cell>
          <cell r="D18" t="str">
            <v>NOR</v>
          </cell>
          <cell r="E18">
            <v>896</v>
          </cell>
          <cell r="F18" t="str">
            <v>Express</v>
          </cell>
          <cell r="G18" t="str">
            <v>Mariatta</v>
          </cell>
          <cell r="H18" t="str">
            <v>Ja</v>
          </cell>
          <cell r="I18" t="str">
            <v>Ja</v>
          </cell>
          <cell r="J18" t="str">
            <v>18:00</v>
          </cell>
          <cell r="K18" t="str">
            <v>DNF</v>
          </cell>
          <cell r="L18">
            <v>0.72409999999999997</v>
          </cell>
          <cell r="M18" t="e">
            <v>#VALUE!</v>
          </cell>
          <cell r="N18">
            <v>1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0.77533731710316001</v>
          </cell>
          <cell r="M19" t="e">
            <v>#VALUE!</v>
          </cell>
          <cell r="N19">
            <v>1</v>
          </cell>
        </row>
        <row r="20">
          <cell r="B20" t="str">
            <v>Mats Uchermann Larsson</v>
          </cell>
          <cell r="C20" t="str">
            <v>USF</v>
          </cell>
          <cell r="D20" t="str">
            <v>NOR</v>
          </cell>
          <cell r="E20">
            <v>5164</v>
          </cell>
          <cell r="F20" t="str">
            <v>Albin Nova</v>
          </cell>
          <cell r="G20" t="str">
            <v>Frida</v>
          </cell>
          <cell r="H20" t="str">
            <v>Ja</v>
          </cell>
          <cell r="I20" t="str">
            <v>Nei</v>
          </cell>
          <cell r="J20" t="str">
            <v>18:00</v>
          </cell>
          <cell r="K20" t="str">
            <v>DNF</v>
          </cell>
          <cell r="L20">
            <v>0.71282276168102321</v>
          </cell>
          <cell r="M20" t="e">
            <v>#VALUE!</v>
          </cell>
          <cell r="N20">
            <v>1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Nei</v>
          </cell>
          <cell r="I21" t="str">
            <v>Ja</v>
          </cell>
          <cell r="J21" t="str">
            <v>18:00</v>
          </cell>
          <cell r="K21" t="str">
            <v>DNF</v>
          </cell>
          <cell r="L21">
            <v>0.74350000000000005</v>
          </cell>
          <cell r="M21" t="e">
            <v>#VALUE!</v>
          </cell>
          <cell r="N21">
            <v>1</v>
          </cell>
        </row>
        <row r="22">
          <cell r="B22" t="str">
            <v>Egil Naustvik</v>
          </cell>
          <cell r="C22" t="str">
            <v>FS</v>
          </cell>
          <cell r="D22" t="str">
            <v>NOR</v>
          </cell>
          <cell r="E22">
            <v>9727</v>
          </cell>
          <cell r="F22" t="str">
            <v>Linjett 33</v>
          </cell>
          <cell r="G22" t="str">
            <v>Fragancia</v>
          </cell>
          <cell r="H22" t="str">
            <v>Ja</v>
          </cell>
          <cell r="I22" t="str">
            <v>Ja</v>
          </cell>
          <cell r="J22" t="str">
            <v>18:00</v>
          </cell>
          <cell r="K22" t="str">
            <v>DNF</v>
          </cell>
          <cell r="L22">
            <v>0.77810000000000001</v>
          </cell>
          <cell r="M22" t="e">
            <v>#VALUE!</v>
          </cell>
          <cell r="N22">
            <v>1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Nei</v>
          </cell>
          <cell r="I23" t="str">
            <v>Ja</v>
          </cell>
          <cell r="J23" t="str">
            <v>18:10</v>
          </cell>
          <cell r="K23" t="str">
            <v>DNF</v>
          </cell>
          <cell r="L23">
            <v>0.84760000000000002</v>
          </cell>
          <cell r="M23" t="e">
            <v>#VALUE!</v>
          </cell>
          <cell r="N23">
            <v>1</v>
          </cell>
        </row>
        <row r="24">
          <cell r="B24" t="str">
            <v>Øyvind Mellesdal</v>
          </cell>
          <cell r="C24" t="str">
            <v>FS</v>
          </cell>
          <cell r="D24" t="str">
            <v>NOR</v>
          </cell>
          <cell r="E24">
            <v>10948</v>
          </cell>
          <cell r="F24" t="str">
            <v>Maxi 999</v>
          </cell>
          <cell r="G24" t="str">
            <v>Annetliv</v>
          </cell>
          <cell r="H24" t="str">
            <v>Ja</v>
          </cell>
          <cell r="I24" t="str">
            <v>Ja</v>
          </cell>
          <cell r="J24" t="str">
            <v>18:00</v>
          </cell>
          <cell r="K24" t="str">
            <v>DNF</v>
          </cell>
          <cell r="L24">
            <v>0.75629999999999997</v>
          </cell>
          <cell r="M24" t="e">
            <v>#VALUE!</v>
          </cell>
          <cell r="N24">
            <v>1</v>
          </cell>
        </row>
        <row r="25">
          <cell r="B25" t="str">
            <v>Cecilia Stokkeland</v>
          </cell>
          <cell r="C25" t="str">
            <v>USF</v>
          </cell>
          <cell r="D25" t="str">
            <v>NOR</v>
          </cell>
          <cell r="E25">
            <v>11541</v>
          </cell>
          <cell r="F25" t="str">
            <v>J/109</v>
          </cell>
          <cell r="G25" t="str">
            <v>JJ Flash</v>
          </cell>
          <cell r="H25" t="str">
            <v>Ja</v>
          </cell>
          <cell r="I25" t="str">
            <v>Ja</v>
          </cell>
          <cell r="J25" t="str">
            <v>18:10</v>
          </cell>
          <cell r="K25" t="str">
            <v>DNF</v>
          </cell>
          <cell r="L25">
            <v>0.88460000000000005</v>
          </cell>
          <cell r="M25" t="e">
            <v>#VALUE!</v>
          </cell>
          <cell r="N25">
            <v>1</v>
          </cell>
        </row>
        <row r="26">
          <cell r="B26" t="str">
            <v>Jon Vendelboe</v>
          </cell>
          <cell r="C26" t="str">
            <v>USF</v>
          </cell>
          <cell r="D26" t="str">
            <v>NOR</v>
          </cell>
          <cell r="E26">
            <v>11620</v>
          </cell>
          <cell r="F26" t="str">
            <v>X-37</v>
          </cell>
          <cell r="G26" t="str">
            <v>MetaXa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DNF</v>
          </cell>
          <cell r="L26">
            <v>0.8427</v>
          </cell>
          <cell r="M26" t="e">
            <v>#VALUE!</v>
          </cell>
          <cell r="N26">
            <v>1</v>
          </cell>
        </row>
        <row r="27">
          <cell r="B27" t="str">
            <v>Pål Saltvedt</v>
          </cell>
          <cell r="C27" t="str">
            <v>FS</v>
          </cell>
          <cell r="D27" t="str">
            <v>NOR</v>
          </cell>
          <cell r="E27">
            <v>11733</v>
          </cell>
          <cell r="F27" t="str">
            <v>Elan 40</v>
          </cell>
          <cell r="G27" t="str">
            <v>Jonna</v>
          </cell>
          <cell r="H27" t="str">
            <v>Ja</v>
          </cell>
          <cell r="I27" t="str">
            <v>Ja</v>
          </cell>
          <cell r="J27" t="str">
            <v>18:10</v>
          </cell>
          <cell r="K27" t="str">
            <v>DNF</v>
          </cell>
          <cell r="L27">
            <v>0.86599999999999999</v>
          </cell>
          <cell r="M27" t="e">
            <v>#VALUE!</v>
          </cell>
          <cell r="N27">
            <v>1</v>
          </cell>
        </row>
        <row r="28">
          <cell r="B28" t="str">
            <v>Andreas Haug</v>
          </cell>
          <cell r="C28" t="str">
            <v>FS</v>
          </cell>
          <cell r="D28" t="str">
            <v>NOR</v>
          </cell>
          <cell r="E28">
            <v>13911</v>
          </cell>
          <cell r="F28" t="str">
            <v>Archambault A35</v>
          </cell>
          <cell r="G28" t="str">
            <v>Flaks</v>
          </cell>
          <cell r="H28" t="str">
            <v>Nei</v>
          </cell>
          <cell r="I28" t="str">
            <v>Nei</v>
          </cell>
          <cell r="J28" t="str">
            <v>18:10</v>
          </cell>
          <cell r="K28" t="str">
            <v>DNF</v>
          </cell>
          <cell r="L28">
            <v>0.79879999999999995</v>
          </cell>
          <cell r="M28" t="e">
            <v>#VALUE!</v>
          </cell>
          <cell r="N28">
            <v>1</v>
          </cell>
        </row>
        <row r="29">
          <cell r="B29" t="str">
            <v>Espen Sunde</v>
          </cell>
          <cell r="C29" t="str">
            <v>USF</v>
          </cell>
          <cell r="D29" t="str">
            <v>NOR</v>
          </cell>
          <cell r="E29">
            <v>14069</v>
          </cell>
          <cell r="F29" t="str">
            <v>Sun Odyssey 30i</v>
          </cell>
          <cell r="G29" t="str">
            <v>Vesla</v>
          </cell>
          <cell r="H29" t="str">
            <v>Ja</v>
          </cell>
          <cell r="I29" t="str">
            <v>Nei</v>
          </cell>
          <cell r="J29" t="str">
            <v>18:00</v>
          </cell>
          <cell r="K29" t="str">
            <v>DNF</v>
          </cell>
          <cell r="L29">
            <v>0.65281074161680808</v>
          </cell>
          <cell r="M29" t="e">
            <v>#VALUE!</v>
          </cell>
          <cell r="N29">
            <v>1</v>
          </cell>
        </row>
        <row r="30">
          <cell r="B30" t="str">
            <v>Dag Tønder</v>
          </cell>
          <cell r="C30" t="str">
            <v>KNS</v>
          </cell>
          <cell r="D30" t="str">
            <v>NOR</v>
          </cell>
          <cell r="E30">
            <v>14990</v>
          </cell>
          <cell r="F30" t="str">
            <v>Bavaria 35 Match</v>
          </cell>
          <cell r="G30" t="str">
            <v>Mani</v>
          </cell>
          <cell r="H30" t="str">
            <v>Nei</v>
          </cell>
          <cell r="I30" t="str">
            <v>Ja</v>
          </cell>
          <cell r="J30" t="str">
            <v>18:10</v>
          </cell>
          <cell r="K30" t="str">
            <v>DNF</v>
          </cell>
          <cell r="L30">
            <v>0.86709999999999998</v>
          </cell>
          <cell r="M30" t="e">
            <v>#VALUE!</v>
          </cell>
          <cell r="N30">
            <v>1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Ja</v>
          </cell>
          <cell r="I31" t="str">
            <v>Nei</v>
          </cell>
          <cell r="J31" t="str">
            <v>18:00</v>
          </cell>
          <cell r="K31" t="str">
            <v>DNF</v>
          </cell>
          <cell r="L31">
            <v>0.71330000000000005</v>
          </cell>
          <cell r="M31" t="e">
            <v>#VALUE!</v>
          </cell>
          <cell r="N31">
            <v>1</v>
          </cell>
        </row>
        <row r="32">
          <cell r="B32" t="str">
            <v>Reidar Hauge</v>
          </cell>
          <cell r="C32" t="str">
            <v>USF</v>
          </cell>
          <cell r="D32" t="str">
            <v>NOR</v>
          </cell>
          <cell r="E32">
            <v>9934</v>
          </cell>
          <cell r="F32" t="str">
            <v>CB 365</v>
          </cell>
          <cell r="G32" t="str">
            <v>Chica</v>
          </cell>
          <cell r="H32" t="str">
            <v>Ja</v>
          </cell>
          <cell r="I32" t="str">
            <v>Nei</v>
          </cell>
          <cell r="J32" t="str">
            <v>18:10</v>
          </cell>
          <cell r="K32" t="str">
            <v>DNF</v>
          </cell>
          <cell r="L32">
            <v>0.78466271421954603</v>
          </cell>
          <cell r="M32" t="e">
            <v>#VALUE!</v>
          </cell>
          <cell r="N32">
            <v>1</v>
          </cell>
        </row>
        <row r="33">
          <cell r="B33" t="str">
            <v>Guri Kjæserud</v>
          </cell>
          <cell r="C33" t="str">
            <v>Oslo SF</v>
          </cell>
          <cell r="D33" t="str">
            <v>N</v>
          </cell>
          <cell r="E33">
            <v>123</v>
          </cell>
          <cell r="F33" t="str">
            <v>H-båt</v>
          </cell>
          <cell r="G33" t="str">
            <v>Hipp Hurra</v>
          </cell>
          <cell r="H33" t="str">
            <v>Ja</v>
          </cell>
          <cell r="I33" t="str">
            <v>Ja</v>
          </cell>
          <cell r="J33" t="str">
            <v>18:00</v>
          </cell>
          <cell r="K33" t="str">
            <v>DNF</v>
          </cell>
          <cell r="L33">
            <v>0.6895</v>
          </cell>
          <cell r="M33" t="e">
            <v>#VALUE!</v>
          </cell>
          <cell r="N33">
            <v>1</v>
          </cell>
        </row>
        <row r="34">
          <cell r="B34" t="str">
            <v>Per Chr. Andresen</v>
          </cell>
          <cell r="C34" t="str">
            <v>FS</v>
          </cell>
          <cell r="D34" t="str">
            <v>NOR</v>
          </cell>
          <cell r="E34">
            <v>11722</v>
          </cell>
          <cell r="F34" t="str">
            <v>Dehler 34</v>
          </cell>
          <cell r="G34" t="str">
            <v>Bellini</v>
          </cell>
          <cell r="H34" t="str">
            <v>Ja</v>
          </cell>
          <cell r="I34" t="str">
            <v>Nei</v>
          </cell>
          <cell r="J34" t="str">
            <v>18:00</v>
          </cell>
          <cell r="K34" t="str">
            <v>OCS</v>
          </cell>
          <cell r="L34">
            <v>0.74052037698657147</v>
          </cell>
          <cell r="M34" t="e">
            <v>#VALUE!</v>
          </cell>
          <cell r="N34">
            <v>1.5</v>
          </cell>
        </row>
      </sheetData>
      <sheetData sheetId="14">
        <row r="6">
          <cell r="B6" t="str">
            <v>Aril Spetalen</v>
          </cell>
          <cell r="C6" t="str">
            <v>USF</v>
          </cell>
          <cell r="D6" t="str">
            <v>NOR</v>
          </cell>
          <cell r="E6">
            <v>896</v>
          </cell>
          <cell r="F6" t="str">
            <v>Express</v>
          </cell>
          <cell r="G6" t="str">
            <v>Mariatta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0.78269675925925919</v>
          </cell>
          <cell r="L6">
            <v>0.72409999999999997</v>
          </cell>
          <cell r="M6">
            <v>2.3675723379629577E-2</v>
          </cell>
          <cell r="N6">
            <v>3.4482758620689655E-2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0.78907407407407415</v>
          </cell>
          <cell r="L7">
            <v>0.64557201675816234</v>
          </cell>
          <cell r="M7">
            <v>2.5225128802957873E-2</v>
          </cell>
          <cell r="N7">
            <v>6.8965517241379309E-2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0.79236111111111107</v>
          </cell>
          <cell r="L8">
            <v>0.64557201675816234</v>
          </cell>
          <cell r="M8">
            <v>2.7347147932116574E-2</v>
          </cell>
          <cell r="N8">
            <v>0.10344827586206896</v>
          </cell>
        </row>
        <row r="9">
          <cell r="B9" t="str">
            <v>Jon Vendelboe</v>
          </cell>
          <cell r="C9" t="str">
            <v>USF</v>
          </cell>
          <cell r="D9" t="str">
            <v>NOR</v>
          </cell>
          <cell r="E9">
            <v>11620</v>
          </cell>
          <cell r="F9" t="str">
            <v>X-37</v>
          </cell>
          <cell r="G9" t="str">
            <v>MetaXa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0.78998842592592589</v>
          </cell>
          <cell r="L9">
            <v>0.8427</v>
          </cell>
          <cell r="M9">
            <v>2.7846163194444339E-2</v>
          </cell>
          <cell r="N9">
            <v>0.13793103448275862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0.78901620370370373</v>
          </cell>
          <cell r="L10">
            <v>0.87670000000000003</v>
          </cell>
          <cell r="M10">
            <v>2.8117311342592544E-2</v>
          </cell>
          <cell r="N10">
            <v>0.17241379310344829</v>
          </cell>
        </row>
        <row r="11">
          <cell r="B11" t="str">
            <v>Kvalnes/Hovland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0.79041666666666666</v>
          </cell>
          <cell r="L11">
            <v>0.84925541106931757</v>
          </cell>
          <cell r="M11">
            <v>2.8426465842736798E-2</v>
          </cell>
          <cell r="N11">
            <v>0.20689655172413793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0.7926157407407407</v>
          </cell>
          <cell r="L12">
            <v>0.68133583425110122</v>
          </cell>
          <cell r="M12">
            <v>2.903563126982121E-2</v>
          </cell>
          <cell r="N12">
            <v>0.2413793103448276</v>
          </cell>
        </row>
        <row r="13">
          <cell r="B13" t="str">
            <v>Magne K. Fagerhol</v>
          </cell>
          <cell r="C13" t="str">
            <v>USF</v>
          </cell>
          <cell r="D13" t="str">
            <v>NOR</v>
          </cell>
          <cell r="E13">
            <v>15383</v>
          </cell>
          <cell r="F13" t="str">
            <v>Aphrodite 101</v>
          </cell>
          <cell r="G13" t="str">
            <v>Heim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0.79160879629629621</v>
          </cell>
          <cell r="L13">
            <v>0.70458022606210213</v>
          </cell>
          <cell r="M13">
            <v>2.9316735100616345E-2</v>
          </cell>
          <cell r="N13">
            <v>0.27586206896551724</v>
          </cell>
        </row>
        <row r="14">
          <cell r="B14" t="str">
            <v>Joachim Lyng-Olsen</v>
          </cell>
          <cell r="C14" t="str">
            <v>USF</v>
          </cell>
          <cell r="D14" t="str">
            <v>NOR</v>
          </cell>
          <cell r="E14">
            <v>7055</v>
          </cell>
          <cell r="F14" t="str">
            <v>Contrast 33</v>
          </cell>
          <cell r="G14" t="str">
            <v>Vildensky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0.79052083333333334</v>
          </cell>
          <cell r="L14">
            <v>0.73939999999999995</v>
          </cell>
          <cell r="M14">
            <v>2.9961104166666669E-2</v>
          </cell>
          <cell r="N14">
            <v>0.31034482758620691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</v>
          </cell>
          <cell r="L15">
            <v>0.77980000000000005</v>
          </cell>
          <cell r="M15">
            <v>3.1192000000000029E-2</v>
          </cell>
          <cell r="N15">
            <v>0.34482758620689657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0.79268518518518516</v>
          </cell>
          <cell r="L16">
            <v>0.88500000000000001</v>
          </cell>
          <cell r="M16">
            <v>3.1630555555555454E-2</v>
          </cell>
          <cell r="N16">
            <v>0.37931034482758619</v>
          </cell>
        </row>
        <row r="17">
          <cell r="B17" t="str">
            <v>Espen Sunde</v>
          </cell>
          <cell r="C17" t="str">
            <v>USF</v>
          </cell>
          <cell r="D17" t="str">
            <v>NOR</v>
          </cell>
          <cell r="E17">
            <v>14069</v>
          </cell>
          <cell r="F17" t="str">
            <v>Sun Odyssey 30i</v>
          </cell>
          <cell r="G17" t="str">
            <v>Vesla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0.79974537037037041</v>
          </cell>
          <cell r="L17">
            <v>0.65281074161680808</v>
          </cell>
          <cell r="M17">
            <v>3.2474312123484297E-2</v>
          </cell>
          <cell r="N17">
            <v>0.41379310344827586</v>
          </cell>
        </row>
        <row r="18">
          <cell r="B18" t="str">
            <v>Morten Christensen</v>
          </cell>
          <cell r="C18" t="str">
            <v>Skøyen</v>
          </cell>
          <cell r="D18" t="str">
            <v>NOR</v>
          </cell>
          <cell r="E18">
            <v>10901</v>
          </cell>
          <cell r="F18" t="str">
            <v>Bavaria Match 35</v>
          </cell>
          <cell r="G18" t="str">
            <v>Betty Boop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0.79412037037037031</v>
          </cell>
          <cell r="L18">
            <v>0.87519999999999998</v>
          </cell>
          <cell r="M18">
            <v>3.2536370370370243E-2</v>
          </cell>
          <cell r="N18">
            <v>0.44827586206896552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0.79185185185185192</v>
          </cell>
          <cell r="L19">
            <v>0.77839999999999998</v>
          </cell>
          <cell r="M19">
            <v>3.2577481481481534E-2</v>
          </cell>
          <cell r="N19">
            <v>0.48275862068965519</v>
          </cell>
        </row>
        <row r="20">
          <cell r="B20" t="str">
            <v>Reidar Hauge</v>
          </cell>
          <cell r="C20" t="str">
            <v>USF</v>
          </cell>
          <cell r="D20" t="str">
            <v>NOR</v>
          </cell>
          <cell r="E20">
            <v>9934</v>
          </cell>
          <cell r="F20" t="str">
            <v>CB 365</v>
          </cell>
          <cell r="G20" t="str">
            <v>Chica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0.79950231481481471</v>
          </cell>
          <cell r="L20">
            <v>0.78466271421954603</v>
          </cell>
          <cell r="M20">
            <v>3.3393574076218256E-2</v>
          </cell>
          <cell r="N20">
            <v>0.51724137931034486</v>
          </cell>
        </row>
        <row r="21">
          <cell r="B21" t="str">
            <v>Rune Wahl Nilsson</v>
          </cell>
          <cell r="C21" t="str">
            <v>KNS</v>
          </cell>
          <cell r="D21" t="str">
            <v>NOR</v>
          </cell>
          <cell r="E21">
            <v>174</v>
          </cell>
          <cell r="F21" t="str">
            <v>11 MOD</v>
          </cell>
          <cell r="G21" t="str">
            <v>Linn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0.79453703703703704</v>
          </cell>
          <cell r="L21">
            <v>0.89270000000000005</v>
          </cell>
          <cell r="M21">
            <v>3.3558907407407336E-2</v>
          </cell>
          <cell r="N21">
            <v>0.55172413793103448</v>
          </cell>
        </row>
        <row r="22">
          <cell r="B22" t="str">
            <v>Gunnar Gundersen</v>
          </cell>
          <cell r="C22" t="str">
            <v>FS</v>
          </cell>
          <cell r="D22" t="str">
            <v>NOR</v>
          </cell>
          <cell r="E22">
            <v>10044</v>
          </cell>
          <cell r="F22" t="str">
            <v>Dehler 36 Jv</v>
          </cell>
          <cell r="G22" t="str">
            <v>Wendigo 2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0.79745370370370372</v>
          </cell>
          <cell r="L22">
            <v>0.84760000000000002</v>
          </cell>
          <cell r="M22">
            <v>3.4335648148148087E-2</v>
          </cell>
          <cell r="N22">
            <v>0.58620689655172409</v>
          </cell>
        </row>
        <row r="23">
          <cell r="B23" t="str">
            <v>Egil Naustvik</v>
          </cell>
          <cell r="C23" t="str">
            <v>FS</v>
          </cell>
          <cell r="D23" t="str">
            <v>NOR</v>
          </cell>
          <cell r="E23">
            <v>9727</v>
          </cell>
          <cell r="F23" t="str">
            <v>Linjett 33</v>
          </cell>
          <cell r="G23" t="str">
            <v>Fragancia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0.79416666666666658</v>
          </cell>
          <cell r="L23">
            <v>0.77810000000000001</v>
          </cell>
          <cell r="M23">
            <v>3.4366083333333262E-2</v>
          </cell>
          <cell r="N23">
            <v>0.62068965517241381</v>
          </cell>
        </row>
        <row r="24">
          <cell r="B24" t="str">
            <v>Rune Søgnen</v>
          </cell>
          <cell r="C24" t="str">
            <v>USF</v>
          </cell>
          <cell r="D24" t="str">
            <v>NOR</v>
          </cell>
          <cell r="E24">
            <v>5105</v>
          </cell>
          <cell r="F24" t="str">
            <v>Albin Delta</v>
          </cell>
          <cell r="G24" t="str">
            <v>EIR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0.80076388888888894</v>
          </cell>
          <cell r="L24">
            <v>0.68503663663663672</v>
          </cell>
          <cell r="M24">
            <v>3.4775123707040417E-2</v>
          </cell>
          <cell r="N24">
            <v>0.65517241379310343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Ja</v>
          </cell>
          <cell r="I25" t="str">
            <v>Nei</v>
          </cell>
          <cell r="J25" t="str">
            <v>18:10</v>
          </cell>
          <cell r="K25">
            <v>0.8030787037037036</v>
          </cell>
          <cell r="L25">
            <v>0.79280634031589559</v>
          </cell>
          <cell r="M25">
            <v>3.6575533246517904E-2</v>
          </cell>
          <cell r="N25">
            <v>0.68965517241379315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Nei</v>
          </cell>
          <cell r="J26" t="str">
            <v>18:10</v>
          </cell>
          <cell r="K26">
            <v>0.80384259259259261</v>
          </cell>
          <cell r="L26">
            <v>0.79879999999999995</v>
          </cell>
          <cell r="M26">
            <v>3.7462240740740685E-2</v>
          </cell>
          <cell r="N26">
            <v>0.72413793103448276</v>
          </cell>
        </row>
        <row r="27">
          <cell r="B27" t="str">
            <v>Pål Saltvedt</v>
          </cell>
          <cell r="C27" t="str">
            <v>FS</v>
          </cell>
          <cell r="D27" t="str">
            <v>NOR</v>
          </cell>
          <cell r="E27">
            <v>11733</v>
          </cell>
          <cell r="F27" t="str">
            <v>Elan 40</v>
          </cell>
          <cell r="G27" t="str">
            <v>Jonna</v>
          </cell>
          <cell r="H27" t="str">
            <v>Ja</v>
          </cell>
          <cell r="I27" t="str">
            <v>Nei</v>
          </cell>
          <cell r="J27" t="str">
            <v>18:10</v>
          </cell>
          <cell r="K27">
            <v>0.80372685185185189</v>
          </cell>
          <cell r="L27">
            <v>0.82426866014951117</v>
          </cell>
          <cell r="M27">
            <v>3.8561272272272226E-2</v>
          </cell>
          <cell r="N27">
            <v>0.75862068965517238</v>
          </cell>
        </row>
        <row r="28">
          <cell r="B28" t="str">
            <v>Cecilia Stokkeland</v>
          </cell>
          <cell r="C28" t="str">
            <v>USF</v>
          </cell>
          <cell r="D28" t="str">
            <v>NOR</v>
          </cell>
          <cell r="E28">
            <v>11541</v>
          </cell>
          <cell r="F28" t="str">
            <v>J/109</v>
          </cell>
          <cell r="G28" t="str">
            <v>JJ Flash</v>
          </cell>
          <cell r="H28" t="str">
            <v>Ja</v>
          </cell>
          <cell r="I28" t="str">
            <v>Ja</v>
          </cell>
          <cell r="J28" t="str">
            <v>18:10</v>
          </cell>
          <cell r="K28">
            <v>0.80122685185185183</v>
          </cell>
          <cell r="L28">
            <v>0.88460000000000005</v>
          </cell>
          <cell r="M28">
            <v>3.9172217592592498E-2</v>
          </cell>
          <cell r="N28">
            <v>0.7931034482758621</v>
          </cell>
        </row>
        <row r="29">
          <cell r="B29" t="str">
            <v>Øyvind Mellesdal</v>
          </cell>
          <cell r="C29" t="str">
            <v>FS</v>
          </cell>
          <cell r="D29" t="str">
            <v>NOR</v>
          </cell>
          <cell r="E29">
            <v>10948</v>
          </cell>
          <cell r="F29" t="str">
            <v>Maxi 999</v>
          </cell>
          <cell r="G29" t="str">
            <v>Annetliv</v>
          </cell>
          <cell r="H29" t="str">
            <v>Ja</v>
          </cell>
          <cell r="I29" t="str">
            <v>Ja</v>
          </cell>
          <cell r="J29" t="str">
            <v>18:00</v>
          </cell>
          <cell r="K29">
            <v>0.80439814814814825</v>
          </cell>
          <cell r="L29">
            <v>0.75629999999999997</v>
          </cell>
          <cell r="M29">
            <v>4.1141319444444518E-2</v>
          </cell>
          <cell r="N29">
            <v>0.82758620689655171</v>
          </cell>
        </row>
        <row r="30">
          <cell r="B30" t="str">
            <v>Christian Stensholt</v>
          </cell>
          <cell r="C30" t="str">
            <v>FS</v>
          </cell>
          <cell r="D30" t="str">
            <v>NOR</v>
          </cell>
          <cell r="E30">
            <v>13724</v>
          </cell>
          <cell r="F30" t="str">
            <v>Pogo 8,50</v>
          </cell>
          <cell r="G30" t="str">
            <v>Vindtora</v>
          </cell>
          <cell r="H30" t="str">
            <v>Ja</v>
          </cell>
          <cell r="I30" t="str">
            <v>Ja</v>
          </cell>
          <cell r="J30" t="str">
            <v>18:00</v>
          </cell>
          <cell r="K30">
            <v>0.80284722222222227</v>
          </cell>
          <cell r="L30">
            <v>0.79139999999999999</v>
          </cell>
          <cell r="M30">
            <v>4.18232916666667E-2</v>
          </cell>
          <cell r="N30">
            <v>0.86206896551724133</v>
          </cell>
        </row>
        <row r="31">
          <cell r="B31" t="str">
            <v>Mats Uchermann Larsson</v>
          </cell>
          <cell r="C31" t="str">
            <v>USF</v>
          </cell>
          <cell r="D31" t="str">
            <v>NOR</v>
          </cell>
          <cell r="E31">
            <v>5164</v>
          </cell>
          <cell r="F31" t="str">
            <v>Albin Nova</v>
          </cell>
          <cell r="G31" t="str">
            <v>Frida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0.80898148148148152</v>
          </cell>
          <cell r="L31">
            <v>0.71282276168102321</v>
          </cell>
          <cell r="M31">
            <v>4.2043342517667788E-2</v>
          </cell>
          <cell r="N31">
            <v>0.89655172413793105</v>
          </cell>
        </row>
        <row r="32">
          <cell r="B32" t="str">
            <v>Mads Haaland-Paulsen</v>
          </cell>
          <cell r="C32" t="str">
            <v>Oslo SF</v>
          </cell>
          <cell r="D32" t="str">
            <v>NOR</v>
          </cell>
          <cell r="E32">
            <v>83</v>
          </cell>
          <cell r="F32" t="str">
            <v>H-båt</v>
          </cell>
          <cell r="G32" t="str">
            <v>Sus og dus, boller og brus</v>
          </cell>
          <cell r="H32" t="str">
            <v>Nei</v>
          </cell>
          <cell r="I32" t="str">
            <v>Ja</v>
          </cell>
          <cell r="J32" t="str">
            <v>18:00</v>
          </cell>
          <cell r="K32" t="str">
            <v>DNF</v>
          </cell>
          <cell r="L32">
            <v>0.69220000000000004</v>
          </cell>
          <cell r="M32" t="e">
            <v>#VALUE!</v>
          </cell>
          <cell r="N32">
            <v>1</v>
          </cell>
        </row>
        <row r="33">
          <cell r="B33" t="str">
            <v>Stig Ulfsby</v>
          </cell>
          <cell r="C33" t="str">
            <v>USF</v>
          </cell>
          <cell r="D33" t="str">
            <v>NOR</v>
          </cell>
          <cell r="E33">
            <v>15953</v>
          </cell>
          <cell r="F33" t="str">
            <v>Sun Odyssey 35</v>
          </cell>
          <cell r="G33" t="str">
            <v>Balsam</v>
          </cell>
          <cell r="H33" t="str">
            <v>Ja</v>
          </cell>
          <cell r="I33" t="str">
            <v>Nei</v>
          </cell>
          <cell r="J33" t="str">
            <v>18:00</v>
          </cell>
          <cell r="K33" t="str">
            <v>DNF</v>
          </cell>
          <cell r="L33">
            <v>0.71330000000000005</v>
          </cell>
          <cell r="M33" t="e">
            <v>#VALUE!</v>
          </cell>
          <cell r="N33">
            <v>1</v>
          </cell>
        </row>
        <row r="34">
          <cell r="B34" t="str">
            <v>Marius Andersen</v>
          </cell>
          <cell r="C34" t="str">
            <v>FS</v>
          </cell>
          <cell r="D34" t="str">
            <v>NOR</v>
          </cell>
          <cell r="E34">
            <v>26</v>
          </cell>
          <cell r="F34" t="str">
            <v>Farr 30</v>
          </cell>
          <cell r="G34" t="str">
            <v>Pakalolo II</v>
          </cell>
          <cell r="H34" t="str">
            <v>Ja</v>
          </cell>
          <cell r="I34" t="str">
            <v>Ja</v>
          </cell>
          <cell r="J34" t="str">
            <v>18:10</v>
          </cell>
          <cell r="K34" t="str">
            <v>OCS</v>
          </cell>
          <cell r="L34">
            <v>0.90349999999999997</v>
          </cell>
          <cell r="M34" t="e">
            <v>#VALUE!</v>
          </cell>
          <cell r="N34">
            <v>1.5</v>
          </cell>
        </row>
        <row r="37">
          <cell r="C37" t="str">
            <v>Nor 26</v>
          </cell>
          <cell r="D37" t="str">
            <v>Pakalolo ble registrert fortidlig over startlinjen. Seilte ikke tilbake og startet på nytt. Gis derfor OCS og 1,5 i poeng.</v>
          </cell>
        </row>
      </sheetData>
      <sheetData sheetId="15">
        <row r="6">
          <cell r="B6" t="str">
            <v>Arild Vikse</v>
          </cell>
          <cell r="C6" t="str">
            <v>USF</v>
          </cell>
          <cell r="D6" t="str">
            <v>NOR</v>
          </cell>
          <cell r="E6">
            <v>175</v>
          </cell>
          <cell r="F6" t="str">
            <v>11 MOD</v>
          </cell>
          <cell r="G6" t="str">
            <v>Olivia</v>
          </cell>
          <cell r="H6" t="str">
            <v>Ja</v>
          </cell>
          <cell r="I6" t="str">
            <v>Nei</v>
          </cell>
          <cell r="J6" t="str">
            <v>18:10</v>
          </cell>
          <cell r="K6">
            <v>0.79675925925925928</v>
          </cell>
          <cell r="L6">
            <v>0.79280634031589559</v>
          </cell>
          <cell r="M6">
            <v>3.156543762368838E-2</v>
          </cell>
          <cell r="N6">
            <v>3.5714285714285712E-2</v>
          </cell>
        </row>
        <row r="7">
          <cell r="B7" t="str">
            <v>Iver Iversen</v>
          </cell>
          <cell r="C7" t="str">
            <v>USF</v>
          </cell>
          <cell r="D7" t="str">
            <v>NOR</v>
          </cell>
          <cell r="E7">
            <v>11172</v>
          </cell>
          <cell r="F7" t="str">
            <v>Grand Soleil 42 R</v>
          </cell>
          <cell r="G7" t="str">
            <v>Tango II</v>
          </cell>
          <cell r="H7" t="str">
            <v>Nei</v>
          </cell>
          <cell r="I7" t="str">
            <v>Nei</v>
          </cell>
          <cell r="J7" t="str">
            <v>18:10</v>
          </cell>
          <cell r="K7">
            <v>0.79350694444444436</v>
          </cell>
          <cell r="L7">
            <v>0.87670000000000003</v>
          </cell>
          <cell r="M7">
            <v>3.2054343749999853E-2</v>
          </cell>
          <cell r="N7">
            <v>7.1428571428571425E-2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0.79381944444444441</v>
          </cell>
          <cell r="L8">
            <v>0.73501196037666627</v>
          </cell>
          <cell r="M8">
            <v>3.2207815763727506E-2</v>
          </cell>
          <cell r="N8">
            <v>0.10714285714285714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0.79570601851851841</v>
          </cell>
          <cell r="L9">
            <v>0.88500000000000001</v>
          </cell>
          <cell r="M9">
            <v>3.4303993055555385E-2</v>
          </cell>
          <cell r="N9">
            <v>0.14285714285714285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0.79861111111111116</v>
          </cell>
          <cell r="L10">
            <v>0.84925541106931757</v>
          </cell>
          <cell r="M10">
            <v>3.5385642127888202E-2</v>
          </cell>
          <cell r="N10">
            <v>0.17857142857142858</v>
          </cell>
        </row>
        <row r="11">
          <cell r="B11" t="str">
            <v>Nils Parnemann</v>
          </cell>
          <cell r="C11" t="str">
            <v>USF</v>
          </cell>
          <cell r="D11" t="str">
            <v>NOR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0.80718749999999995</v>
          </cell>
          <cell r="L11">
            <v>0.64557201675816234</v>
          </cell>
          <cell r="M11">
            <v>3.6918649708357378E-2</v>
          </cell>
          <cell r="N11">
            <v>0.21428571428571427</v>
          </cell>
        </row>
        <row r="12">
          <cell r="B12" t="str">
            <v>Dag Tønder</v>
          </cell>
          <cell r="C12" t="str">
            <v>KNS</v>
          </cell>
          <cell r="D12" t="str">
            <v>NOR</v>
          </cell>
          <cell r="E12">
            <v>14990</v>
          </cell>
          <cell r="F12" t="str">
            <v>Bavaria 35 Match</v>
          </cell>
          <cell r="G12" t="str">
            <v>Mani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0.80004629629629631</v>
          </cell>
          <cell r="L12">
            <v>0.86709999999999998</v>
          </cell>
          <cell r="M12">
            <v>3.7373615740740676E-2</v>
          </cell>
          <cell r="N12">
            <v>0.25</v>
          </cell>
        </row>
        <row r="13">
          <cell r="B13" t="str">
            <v>Guri Kjæserud</v>
          </cell>
          <cell r="C13" t="str">
            <v>Oslo SF</v>
          </cell>
          <cell r="D13" t="str">
            <v>N</v>
          </cell>
          <cell r="E13">
            <v>123</v>
          </cell>
          <cell r="F13" t="str">
            <v>H-båt</v>
          </cell>
          <cell r="G13" t="str">
            <v>Hipp Hurra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0.80874999999999997</v>
          </cell>
          <cell r="L13">
            <v>0.64557201675816234</v>
          </cell>
          <cell r="M13">
            <v>3.792735598454202E-2</v>
          </cell>
          <cell r="N13">
            <v>0.2857142857142857</v>
          </cell>
        </row>
        <row r="14">
          <cell r="B14" t="str">
            <v>Rune Wahl Nilsson</v>
          </cell>
          <cell r="C14" t="str">
            <v>KNS</v>
          </cell>
          <cell r="D14" t="str">
            <v>NOR</v>
          </cell>
          <cell r="E14">
            <v>174</v>
          </cell>
          <cell r="F14" t="str">
            <v>11 MOD</v>
          </cell>
          <cell r="G14" t="str">
            <v>Linn II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0.80047453703703697</v>
          </cell>
          <cell r="L14">
            <v>0.89270000000000005</v>
          </cell>
          <cell r="M14">
            <v>3.8859313657407274E-2</v>
          </cell>
          <cell r="N14">
            <v>0.32142857142857145</v>
          </cell>
        </row>
        <row r="15">
          <cell r="B15" t="str">
            <v>Stein Thorstensen</v>
          </cell>
          <cell r="C15" t="str">
            <v>FS</v>
          </cell>
          <cell r="D15" t="str">
            <v>NOR</v>
          </cell>
          <cell r="E15">
            <v>63</v>
          </cell>
          <cell r="F15" t="str">
            <v>H-båt</v>
          </cell>
          <cell r="G15" t="str">
            <v>Hermine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0.81115740740740738</v>
          </cell>
          <cell r="L15">
            <v>0.64557201675816234</v>
          </cell>
          <cell r="M15">
            <v>3.9481510839700563E-2</v>
          </cell>
          <cell r="N15">
            <v>0.35714285714285715</v>
          </cell>
        </row>
        <row r="16">
          <cell r="B16" t="str">
            <v>Andreas Haug</v>
          </cell>
          <cell r="C16" t="str">
            <v>FS</v>
          </cell>
          <cell r="D16" t="str">
            <v>NOR</v>
          </cell>
          <cell r="E16">
            <v>13911</v>
          </cell>
          <cell r="F16" t="str">
            <v>Archambault A35</v>
          </cell>
          <cell r="G16" t="str">
            <v>Flaks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0.80642361111111116</v>
          </cell>
          <cell r="L16">
            <v>0.79879999999999995</v>
          </cell>
          <cell r="M16">
            <v>3.9523958333333303E-2</v>
          </cell>
          <cell r="N16">
            <v>0.39285714285714285</v>
          </cell>
        </row>
        <row r="17">
          <cell r="B17" t="str">
            <v>Jonas Smitt-Amundsen</v>
          </cell>
          <cell r="C17" t="str">
            <v>USF</v>
          </cell>
          <cell r="D17" t="str">
            <v>NOR</v>
          </cell>
          <cell r="E17">
            <v>9775</v>
          </cell>
          <cell r="F17" t="str">
            <v xml:space="preserve"> First 31.7 LR</v>
          </cell>
          <cell r="G17" t="str">
            <v>BILBO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0.80126157407407417</v>
          </cell>
          <cell r="L17">
            <v>0.77980000000000005</v>
          </cell>
          <cell r="M17">
            <v>3.9973775462963039E-2</v>
          </cell>
          <cell r="N17">
            <v>0.42857142857142855</v>
          </cell>
        </row>
        <row r="18">
          <cell r="B18" t="str">
            <v>Aril Spetalen</v>
          </cell>
          <cell r="C18" t="str">
            <v>USF</v>
          </cell>
          <cell r="D18" t="str">
            <v>NOR</v>
          </cell>
          <cell r="E18">
            <v>896</v>
          </cell>
          <cell r="F18" t="str">
            <v>Express</v>
          </cell>
          <cell r="G18" t="str">
            <v>Mariatta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0.80611111111111111</v>
          </cell>
          <cell r="L18">
            <v>0.72409999999999997</v>
          </cell>
          <cell r="M18">
            <v>4.0630055555555551E-2</v>
          </cell>
          <cell r="N18">
            <v>0.4642857142857143</v>
          </cell>
        </row>
        <row r="19">
          <cell r="B19" t="str">
            <v>Reidar Hauge</v>
          </cell>
          <cell r="C19" t="str">
            <v>USF</v>
          </cell>
          <cell r="D19" t="str">
            <v>NOR</v>
          </cell>
          <cell r="E19">
            <v>9934</v>
          </cell>
          <cell r="F19" t="str">
            <v>CB 365</v>
          </cell>
          <cell r="G19" t="str">
            <v>Chica</v>
          </cell>
          <cell r="H19" t="str">
            <v>Ja</v>
          </cell>
          <cell r="I19" t="str">
            <v>Nei</v>
          </cell>
          <cell r="J19" t="str">
            <v>18:10</v>
          </cell>
          <cell r="K19">
            <v>0.81001157407407398</v>
          </cell>
          <cell r="L19">
            <v>0.78466271421954603</v>
          </cell>
          <cell r="M19">
            <v>4.1639797971025537E-2</v>
          </cell>
          <cell r="N19">
            <v>0.5</v>
          </cell>
        </row>
        <row r="20">
          <cell r="B20" t="str">
            <v>Lene Johansen1</v>
          </cell>
          <cell r="C20" t="str">
            <v>KNS</v>
          </cell>
          <cell r="D20" t="str">
            <v>NOR</v>
          </cell>
          <cell r="E20">
            <v>1572</v>
          </cell>
          <cell r="F20" t="str">
            <v>J/80</v>
          </cell>
          <cell r="G20" t="str">
            <v>Aktiv mot kreft</v>
          </cell>
          <cell r="H20" t="str">
            <v>Nei</v>
          </cell>
          <cell r="I20" t="str">
            <v>Ja</v>
          </cell>
          <cell r="J20" t="str">
            <v>18:00</v>
          </cell>
          <cell r="K20">
            <v>0.80211805555555549</v>
          </cell>
          <cell r="L20">
            <v>0.81420000000000003</v>
          </cell>
          <cell r="M20">
            <v>4.2434520833333281E-2</v>
          </cell>
          <cell r="N20">
            <v>0.5357142857142857</v>
          </cell>
        </row>
        <row r="21">
          <cell r="B21" t="str">
            <v>Jon Vendelboe</v>
          </cell>
          <cell r="C21" t="str">
            <v>USF</v>
          </cell>
          <cell r="D21" t="str">
            <v>NOR</v>
          </cell>
          <cell r="E21">
            <v>11620</v>
          </cell>
          <cell r="F21" t="str">
            <v>X-37</v>
          </cell>
          <cell r="G21" t="str">
            <v>MetaXa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0.80793981481481481</v>
          </cell>
          <cell r="L21">
            <v>0.8427</v>
          </cell>
          <cell r="M21">
            <v>4.297379861111103E-2</v>
          </cell>
          <cell r="N21">
            <v>0.5714285714285714</v>
          </cell>
        </row>
        <row r="22">
          <cell r="B22" t="str">
            <v>Lene Johansen3</v>
          </cell>
          <cell r="C22" t="str">
            <v>KNS</v>
          </cell>
          <cell r="D22" t="str">
            <v>NOR</v>
          </cell>
          <cell r="E22" t="str">
            <v>Vindskift</v>
          </cell>
          <cell r="F22" t="str">
            <v>J/80</v>
          </cell>
          <cell r="G22" t="str">
            <v>Vindskift</v>
          </cell>
          <cell r="H22" t="str">
            <v>Nei</v>
          </cell>
          <cell r="I22" t="str">
            <v>Ja</v>
          </cell>
          <cell r="J22" t="str">
            <v>18:00</v>
          </cell>
          <cell r="K22">
            <v>0.80476851851851849</v>
          </cell>
          <cell r="L22">
            <v>0.81420000000000003</v>
          </cell>
          <cell r="M22">
            <v>4.4592527777777759E-2</v>
          </cell>
          <cell r="N22">
            <v>0.6071428571428571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0.81105324074074081</v>
          </cell>
          <cell r="L23">
            <v>0.84760000000000002</v>
          </cell>
          <cell r="M23">
            <v>4.5862615740740728E-2</v>
          </cell>
          <cell r="N23">
            <v>0.6428571428571429</v>
          </cell>
        </row>
        <row r="24">
          <cell r="B24" t="str">
            <v>Lene Johansen2</v>
          </cell>
          <cell r="C24" t="str">
            <v>KNS</v>
          </cell>
          <cell r="D24" t="str">
            <v>NOR</v>
          </cell>
          <cell r="E24">
            <v>1671</v>
          </cell>
          <cell r="F24" t="str">
            <v>J/80</v>
          </cell>
          <cell r="G24" t="str">
            <v>Right To Play</v>
          </cell>
          <cell r="H24" t="str">
            <v>Nei</v>
          </cell>
          <cell r="I24" t="str">
            <v>Ja</v>
          </cell>
          <cell r="J24" t="str">
            <v>18:00</v>
          </cell>
          <cell r="K24">
            <v>0.80663194444444442</v>
          </cell>
          <cell r="L24">
            <v>0.81420000000000003</v>
          </cell>
          <cell r="M24">
            <v>4.6109729166666648E-2</v>
          </cell>
          <cell r="N24">
            <v>0.6785714285714286</v>
          </cell>
        </row>
        <row r="25">
          <cell r="B25" t="str">
            <v>Sturla Falck</v>
          </cell>
          <cell r="C25" t="str">
            <v>FS</v>
          </cell>
          <cell r="D25" t="str">
            <v>NOR</v>
          </cell>
          <cell r="E25">
            <v>22</v>
          </cell>
          <cell r="F25" t="str">
            <v>Express</v>
          </cell>
          <cell r="G25" t="str">
            <v>ELO</v>
          </cell>
          <cell r="H25" t="str">
            <v>Ja</v>
          </cell>
          <cell r="I25" t="str">
            <v>Nei</v>
          </cell>
          <cell r="J25" t="str">
            <v>18:00</v>
          </cell>
          <cell r="K25" t="str">
            <v>DNF</v>
          </cell>
          <cell r="L25">
            <v>0.68133583425110122</v>
          </cell>
          <cell r="M25" t="e">
            <v>#VALUE!</v>
          </cell>
          <cell r="N25">
            <v>1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 t="str">
            <v>DNF</v>
          </cell>
          <cell r="L26">
            <v>0.77533731710316001</v>
          </cell>
          <cell r="M26" t="e">
            <v>#VALUE!</v>
          </cell>
          <cell r="N26">
            <v>1</v>
          </cell>
        </row>
        <row r="27">
          <cell r="B27" t="str">
            <v>Rune Søgnen</v>
          </cell>
          <cell r="C27" t="str">
            <v>USF</v>
          </cell>
          <cell r="D27" t="str">
            <v>NOR</v>
          </cell>
          <cell r="E27">
            <v>5105</v>
          </cell>
          <cell r="F27" t="str">
            <v>Albin Delta</v>
          </cell>
          <cell r="G27" t="str">
            <v>EIR</v>
          </cell>
          <cell r="H27" t="str">
            <v>Ja</v>
          </cell>
          <cell r="I27" t="str">
            <v>Nei</v>
          </cell>
          <cell r="J27" t="str">
            <v>18:00</v>
          </cell>
          <cell r="K27" t="str">
            <v>DNF</v>
          </cell>
          <cell r="L27">
            <v>0.68503663663663672</v>
          </cell>
          <cell r="M27" t="e">
            <v>#VALUE!</v>
          </cell>
          <cell r="N27">
            <v>1</v>
          </cell>
        </row>
        <row r="28">
          <cell r="B28" t="str">
            <v>Joachim Lyng-Olsen</v>
          </cell>
          <cell r="C28" t="str">
            <v>USF</v>
          </cell>
          <cell r="D28" t="str">
            <v>NOR</v>
          </cell>
          <cell r="E28">
            <v>7055</v>
          </cell>
          <cell r="F28" t="str">
            <v>Contrast 33</v>
          </cell>
          <cell r="G28" t="str">
            <v>Vildensky</v>
          </cell>
          <cell r="H28" t="str">
            <v>Ja</v>
          </cell>
          <cell r="I28" t="str">
            <v>Ja</v>
          </cell>
          <cell r="J28" t="str">
            <v>18:00</v>
          </cell>
          <cell r="K28" t="str">
            <v>DNF</v>
          </cell>
          <cell r="L28">
            <v>0.73939999999999995</v>
          </cell>
          <cell r="M28" t="e">
            <v>#VALUE!</v>
          </cell>
          <cell r="N28">
            <v>1</v>
          </cell>
        </row>
        <row r="29">
          <cell r="B29" t="str">
            <v>Egil Naustvik</v>
          </cell>
          <cell r="C29" t="str">
            <v>FS</v>
          </cell>
          <cell r="D29" t="str">
            <v>NOR</v>
          </cell>
          <cell r="E29">
            <v>9727</v>
          </cell>
          <cell r="F29" t="str">
            <v>Linjett 33</v>
          </cell>
          <cell r="G29" t="str">
            <v>Fragancia</v>
          </cell>
          <cell r="H29" t="str">
            <v>Ja</v>
          </cell>
          <cell r="I29" t="str">
            <v>Ja</v>
          </cell>
          <cell r="J29" t="str">
            <v>18:00</v>
          </cell>
          <cell r="K29" t="str">
            <v>DNF</v>
          </cell>
          <cell r="L29">
            <v>0.77810000000000001</v>
          </cell>
          <cell r="M29" t="e">
            <v>#VALUE!</v>
          </cell>
          <cell r="N29">
            <v>1</v>
          </cell>
        </row>
        <row r="30">
          <cell r="B30" t="str">
            <v>Øyvind Mellesdal</v>
          </cell>
          <cell r="C30" t="str">
            <v>FS</v>
          </cell>
          <cell r="D30" t="str">
            <v>NOR</v>
          </cell>
          <cell r="E30">
            <v>10948</v>
          </cell>
          <cell r="F30" t="str">
            <v>Maxi 999</v>
          </cell>
          <cell r="G30" t="str">
            <v>Annetliv</v>
          </cell>
          <cell r="H30" t="str">
            <v>Ja</v>
          </cell>
          <cell r="I30" t="str">
            <v>Ja</v>
          </cell>
          <cell r="J30" t="str">
            <v>18:00</v>
          </cell>
          <cell r="K30" t="str">
            <v>DNF</v>
          </cell>
          <cell r="L30">
            <v>0.75629999999999997</v>
          </cell>
          <cell r="M30" t="e">
            <v>#VALUE!</v>
          </cell>
          <cell r="N30">
            <v>1</v>
          </cell>
        </row>
        <row r="31">
          <cell r="B31" t="str">
            <v>Per Chr. Andresen</v>
          </cell>
          <cell r="C31" t="str">
            <v>FS</v>
          </cell>
          <cell r="D31" t="str">
            <v>NOR</v>
          </cell>
          <cell r="E31">
            <v>11722</v>
          </cell>
          <cell r="F31" t="str">
            <v>Dehler 34</v>
          </cell>
          <cell r="G31" t="str">
            <v>Bellini</v>
          </cell>
          <cell r="H31" t="str">
            <v>Ja</v>
          </cell>
          <cell r="I31" t="str">
            <v>Nei</v>
          </cell>
          <cell r="J31" t="str">
            <v>18:00</v>
          </cell>
          <cell r="K31" t="str">
            <v>DNF</v>
          </cell>
          <cell r="L31">
            <v>0.74052037698657147</v>
          </cell>
          <cell r="M31" t="e">
            <v>#VALUE!</v>
          </cell>
          <cell r="N31">
            <v>1</v>
          </cell>
        </row>
        <row r="32">
          <cell r="B32" t="str">
            <v>Espen Sunde</v>
          </cell>
          <cell r="C32" t="str">
            <v>USF</v>
          </cell>
          <cell r="D32" t="str">
            <v>NOR</v>
          </cell>
          <cell r="E32">
            <v>14069</v>
          </cell>
          <cell r="F32" t="str">
            <v>Sun Odyssey 30i</v>
          </cell>
          <cell r="G32" t="str">
            <v>Vesla</v>
          </cell>
          <cell r="H32" t="str">
            <v>Ja</v>
          </cell>
          <cell r="I32" t="str">
            <v>Nei</v>
          </cell>
          <cell r="J32" t="str">
            <v>18:00</v>
          </cell>
          <cell r="K32" t="str">
            <v>DNF</v>
          </cell>
          <cell r="L32">
            <v>0.65281074161680808</v>
          </cell>
          <cell r="M32" t="e">
            <v>#VALUE!</v>
          </cell>
          <cell r="N32">
            <v>1</v>
          </cell>
        </row>
        <row r="33">
          <cell r="B33" t="str">
            <v>Stig Ulfsby</v>
          </cell>
          <cell r="C33" t="str">
            <v>USF</v>
          </cell>
          <cell r="D33" t="str">
            <v>NOR</v>
          </cell>
          <cell r="E33">
            <v>15953</v>
          </cell>
          <cell r="F33" t="str">
            <v>Sun Odyssey 35</v>
          </cell>
          <cell r="G33" t="str">
            <v>Balsam</v>
          </cell>
          <cell r="H33" t="str">
            <v>Ja</v>
          </cell>
          <cell r="I33" t="str">
            <v>Nei</v>
          </cell>
          <cell r="J33" t="str">
            <v>18:00</v>
          </cell>
          <cell r="K33" t="str">
            <v>DNF</v>
          </cell>
          <cell r="L33">
            <v>0.71330000000000005</v>
          </cell>
          <cell r="M33" t="e">
            <v>#VALUE!</v>
          </cell>
          <cell r="N3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DA4D-4B50-4703-92AA-A8EBFD59E243}">
  <dimension ref="A1:AE45"/>
  <sheetViews>
    <sheetView zoomScaleNormal="100" workbookViewId="0">
      <selection activeCell="AH17" sqref="AH17"/>
    </sheetView>
  </sheetViews>
  <sheetFormatPr baseColWidth="10" defaultColWidth="15.140625" defaultRowHeight="15" customHeight="1" outlineLevelCol="1" x14ac:dyDescent="0.25"/>
  <cols>
    <col min="1" max="1" width="5" style="232" customWidth="1"/>
    <col min="2" max="2" width="20.85546875" style="232" customWidth="1"/>
    <col min="3" max="3" width="19.140625" style="232" customWidth="1"/>
    <col min="4" max="4" width="11" style="232" customWidth="1"/>
    <col min="5" max="5" width="11.140625" style="232" customWidth="1"/>
    <col min="6" max="20" width="5.5703125" style="232" customWidth="1" outlineLevel="1"/>
    <col min="21" max="21" width="7" style="232" customWidth="1" outlineLevel="1"/>
    <col min="22" max="22" width="3.42578125" style="232" customWidth="1"/>
    <col min="23" max="30" width="5.5703125" style="232" customWidth="1"/>
    <col min="31" max="31" width="8.140625" style="232" customWidth="1"/>
    <col min="32" max="16384" width="15.140625" style="232"/>
  </cols>
  <sheetData>
    <row r="1" spans="1:31" ht="18.75" customHeight="1" x14ac:dyDescent="0.3">
      <c r="A1" s="224" t="s">
        <v>137</v>
      </c>
      <c r="B1" s="225"/>
      <c r="C1" s="225"/>
      <c r="D1" s="225"/>
      <c r="E1" s="225"/>
      <c r="F1" s="225"/>
      <c r="G1" s="226"/>
      <c r="H1" s="227"/>
      <c r="I1" s="227"/>
      <c r="J1" s="227"/>
      <c r="K1" s="227"/>
      <c r="L1" s="227"/>
      <c r="M1" s="227"/>
      <c r="N1" s="227"/>
      <c r="O1" s="227"/>
      <c r="P1" s="228"/>
      <c r="Q1" s="225"/>
      <c r="R1" s="229"/>
      <c r="S1" s="229"/>
      <c r="T1" s="229"/>
      <c r="U1" s="230"/>
      <c r="V1" s="231"/>
      <c r="W1" s="231"/>
      <c r="X1" s="231"/>
      <c r="Y1" s="231"/>
    </row>
    <row r="2" spans="1:31" ht="12.75" customHeight="1" x14ac:dyDescent="0.25">
      <c r="A2" s="233" t="s">
        <v>138</v>
      </c>
      <c r="B2" s="234"/>
      <c r="C2" s="234"/>
      <c r="D2" s="234"/>
      <c r="E2" s="235"/>
      <c r="F2" s="235"/>
      <c r="G2" s="236"/>
      <c r="H2" s="237"/>
      <c r="I2" s="237"/>
      <c r="K2" s="237"/>
      <c r="L2" s="237"/>
      <c r="M2" s="238" t="s">
        <v>139</v>
      </c>
      <c r="N2" s="237"/>
      <c r="O2" s="237"/>
      <c r="P2" s="239"/>
      <c r="Q2" s="235"/>
      <c r="R2" s="240"/>
      <c r="S2" s="240"/>
      <c r="T2" s="240"/>
      <c r="U2" s="230"/>
      <c r="V2" s="241"/>
      <c r="W2" s="241"/>
      <c r="X2" s="241"/>
      <c r="Y2" s="241"/>
      <c r="Z2" s="242" t="s">
        <v>140</v>
      </c>
    </row>
    <row r="3" spans="1:31" ht="13.5" customHeight="1" x14ac:dyDescent="0.25">
      <c r="A3" s="243"/>
      <c r="B3" s="243"/>
      <c r="C3" s="243"/>
      <c r="D3" s="243"/>
      <c r="E3" s="243"/>
      <c r="F3" s="243"/>
      <c r="G3" s="244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0"/>
      <c r="S3" s="240"/>
      <c r="T3" s="240"/>
      <c r="U3" s="230"/>
      <c r="V3" s="241"/>
      <c r="W3" s="241"/>
      <c r="X3" s="241"/>
      <c r="Y3" s="241"/>
    </row>
    <row r="4" spans="1:31" ht="13.5" customHeight="1" x14ac:dyDescent="0.25">
      <c r="A4" s="245" t="s">
        <v>141</v>
      </c>
      <c r="B4" s="245" t="s">
        <v>23</v>
      </c>
      <c r="C4" s="245" t="s">
        <v>26</v>
      </c>
      <c r="D4" s="245" t="s">
        <v>142</v>
      </c>
      <c r="E4" s="245" t="s">
        <v>24</v>
      </c>
      <c r="F4" s="246" t="s">
        <v>143</v>
      </c>
      <c r="G4" s="246" t="s">
        <v>144</v>
      </c>
      <c r="H4" s="247" t="s">
        <v>145</v>
      </c>
      <c r="I4" s="248" t="s">
        <v>146</v>
      </c>
      <c r="J4" s="246" t="s">
        <v>147</v>
      </c>
      <c r="K4" s="246" t="s">
        <v>148</v>
      </c>
      <c r="L4" s="246" t="s">
        <v>149</v>
      </c>
      <c r="M4" s="249"/>
      <c r="N4" s="246" t="s">
        <v>150</v>
      </c>
      <c r="O4" s="246" t="s">
        <v>151</v>
      </c>
      <c r="P4" s="246" t="s">
        <v>152</v>
      </c>
      <c r="Q4" s="250" t="s">
        <v>153</v>
      </c>
      <c r="R4" s="248" t="s">
        <v>154</v>
      </c>
      <c r="S4" s="246" t="s">
        <v>155</v>
      </c>
      <c r="T4" s="248" t="s">
        <v>156</v>
      </c>
      <c r="U4" s="248" t="s">
        <v>157</v>
      </c>
      <c r="V4" s="241"/>
      <c r="W4" s="251">
        <v>1</v>
      </c>
      <c r="X4" s="251">
        <v>2</v>
      </c>
      <c r="Y4" s="251">
        <v>3</v>
      </c>
      <c r="Z4" s="251">
        <v>4</v>
      </c>
      <c r="AA4" s="251">
        <v>5</v>
      </c>
      <c r="AB4" s="251">
        <v>6</v>
      </c>
      <c r="AC4" s="251">
        <v>7</v>
      </c>
      <c r="AD4" s="251">
        <v>8</v>
      </c>
      <c r="AE4" s="252" t="s">
        <v>157</v>
      </c>
    </row>
    <row r="5" spans="1:31" ht="13.5" customHeight="1" x14ac:dyDescent="0.25">
      <c r="A5" s="245"/>
      <c r="B5" s="253"/>
      <c r="C5" s="253"/>
      <c r="D5" s="253"/>
      <c r="E5" s="253"/>
      <c r="F5" s="246"/>
      <c r="G5" s="246"/>
      <c r="H5" s="246"/>
      <c r="I5" s="247"/>
      <c r="J5" s="248"/>
      <c r="K5" s="246"/>
      <c r="L5" s="246"/>
      <c r="M5" s="249"/>
      <c r="N5" s="246"/>
      <c r="O5" s="246"/>
      <c r="P5" s="246"/>
      <c r="Q5" s="250"/>
      <c r="R5" s="248"/>
      <c r="S5" s="246"/>
      <c r="T5" s="248"/>
      <c r="U5" s="248"/>
      <c r="V5" s="241"/>
      <c r="W5" s="254"/>
      <c r="X5" s="254"/>
      <c r="Y5" s="254"/>
      <c r="Z5" s="254"/>
      <c r="AA5" s="254"/>
      <c r="AB5" s="254"/>
      <c r="AC5" s="254"/>
      <c r="AD5" s="254"/>
      <c r="AE5" s="255"/>
    </row>
    <row r="6" spans="1:31" s="240" customFormat="1" ht="13.35" customHeight="1" x14ac:dyDescent="0.2">
      <c r="A6" s="254">
        <v>1</v>
      </c>
      <c r="B6" s="116" t="s">
        <v>62</v>
      </c>
      <c r="C6" s="116" t="s">
        <v>63</v>
      </c>
      <c r="D6" s="256">
        <v>0.75</v>
      </c>
      <c r="E6" s="117" t="s">
        <v>55</v>
      </c>
      <c r="F6" s="257">
        <v>1.5</v>
      </c>
      <c r="G6" s="257">
        <v>1.5</v>
      </c>
      <c r="H6" s="257">
        <f>VLOOKUP($B6, '[1]0106'!$B$6:$N$28, 13, FALSE)</f>
        <v>5.2631578947368418E-2</v>
      </c>
      <c r="I6" s="257">
        <f>VLOOKUP($B6, '[1]0806'!$B$6:$N$28, 13, FALSE)</f>
        <v>8.6956521739130432E-2</v>
      </c>
      <c r="J6" s="257">
        <f>VLOOKUP($B6, '[1]1506'!$B$6:$N$28, 13, FALSE)</f>
        <v>9.5238095238095233E-2</v>
      </c>
      <c r="K6" s="257">
        <f>VLOOKUP($B6, '[1]2206'!$B$6:$N$28, 13, FALSE)</f>
        <v>4.7619047619047616E-2</v>
      </c>
      <c r="L6" s="257">
        <v>1.5</v>
      </c>
      <c r="M6" s="258"/>
      <c r="N6" s="257">
        <f>VLOOKUP($B6, '[1]1008'!$B$6:$N$40, 13, FALSE)</f>
        <v>4.3478260869565216E-2</v>
      </c>
      <c r="O6" s="257">
        <f>VLOOKUP($B6, '[1]1708'!$B$6:$N$40, 13, FALSE)</f>
        <v>0.1111111111111111</v>
      </c>
      <c r="P6" s="257">
        <f>VLOOKUP($B6, '[1]2408'!$B$6:$N$40, 13, FALSE)</f>
        <v>8.3333333333333329E-2</v>
      </c>
      <c r="Q6" s="257">
        <f>VLOOKUP($B6, '[1]3108'!$B$6:$N$40, 13, FALSE)</f>
        <v>3.4482758620689655E-2</v>
      </c>
      <c r="R6" s="257">
        <v>1.5</v>
      </c>
      <c r="S6" s="257">
        <f>VLOOKUP($B6, '[1]1409'!$B$6:$N$40, 13, FALSE)</f>
        <v>0.10714285714285714</v>
      </c>
      <c r="T6" s="257"/>
      <c r="U6" s="259">
        <f t="shared" ref="U6:U45" si="0">SUM(F6:T6)</f>
        <v>6.6619935646211967</v>
      </c>
      <c r="W6" s="259">
        <f t="shared" ref="W6:W45" si="1">SMALL(F6:T6,1)</f>
        <v>3.4482758620689655E-2</v>
      </c>
      <c r="X6" s="259">
        <f t="shared" ref="X6:X45" si="2">SMALL(F6:T6,2)</f>
        <v>4.3478260869565216E-2</v>
      </c>
      <c r="Y6" s="259">
        <f t="shared" ref="Y6:Y45" si="3">SMALL(F6:T6,3)</f>
        <v>4.7619047619047616E-2</v>
      </c>
      <c r="Z6" s="259">
        <f t="shared" ref="Z6:Z45" si="4">SMALL(F6:T6,4)</f>
        <v>5.2631578947368418E-2</v>
      </c>
      <c r="AA6" s="259">
        <f t="shared" ref="AA6:AA45" si="5">SMALL(F6:T6,5)</f>
        <v>8.3333333333333329E-2</v>
      </c>
      <c r="AB6" s="259">
        <f t="shared" ref="AB6:AB45" si="6">SMALL(F6:T6,6)</f>
        <v>8.6956521739130432E-2</v>
      </c>
      <c r="AC6" s="259">
        <f t="shared" ref="AC6:AC45" si="7">SMALL(F6:T6,7)</f>
        <v>9.5238095238095233E-2</v>
      </c>
      <c r="AD6" s="260">
        <f t="shared" ref="AD6:AD45" si="8">SMALL(F6:T6,8)</f>
        <v>0.10714285714285714</v>
      </c>
      <c r="AE6" s="261">
        <f t="shared" ref="AE6:AE45" si="9">SUM(W6:AD6)</f>
        <v>0.55088245351008702</v>
      </c>
    </row>
    <row r="7" spans="1:31" s="240" customFormat="1" ht="13.35" customHeight="1" x14ac:dyDescent="0.2">
      <c r="A7" s="254">
        <v>2</v>
      </c>
      <c r="B7" s="116" t="s">
        <v>71</v>
      </c>
      <c r="C7" s="81" t="s">
        <v>72</v>
      </c>
      <c r="D7" s="256">
        <v>0.75</v>
      </c>
      <c r="E7" s="82" t="s">
        <v>55</v>
      </c>
      <c r="F7" s="257">
        <v>1.5</v>
      </c>
      <c r="G7" s="257">
        <v>1.5</v>
      </c>
      <c r="H7" s="257">
        <f>VLOOKUP($B7, '[1]0106'!$B$6:$N$28, 13, FALSE)</f>
        <v>0.15789473684210525</v>
      </c>
      <c r="I7" s="257">
        <f>VLOOKUP($B7, '[1]0806'!$B$6:$N$28, 13, FALSE)</f>
        <v>0.21739130434782608</v>
      </c>
      <c r="J7" s="257">
        <f>VLOOKUP($B7, '[1]1506'!$B$6:$N$28, 13, FALSE)</f>
        <v>4.7619047619047616E-2</v>
      </c>
      <c r="K7" s="257">
        <f>VLOOKUP($B7, '[1]2206'!$B$6:$N$28, 13, FALSE)</f>
        <v>0.2857142857142857</v>
      </c>
      <c r="L7" s="257">
        <f>VLOOKUP($B7, '[1]2906'!$B$6:$N$28, 13, FALSE)</f>
        <v>6.25E-2</v>
      </c>
      <c r="M7" s="258"/>
      <c r="N7" s="257">
        <f>VLOOKUP($B7, '[1]1008'!$B$6:$N$40, 13, FALSE)</f>
        <v>0.13043478260869565</v>
      </c>
      <c r="O7" s="257">
        <f>VLOOKUP($B7, '[1]1708'!$B$6:$N$40, 13, FALSE)</f>
        <v>5.5555555555555552E-2</v>
      </c>
      <c r="P7" s="257">
        <f>VLOOKUP($B7, '[1]2408'!$B$6:$N$40, 13, FALSE)</f>
        <v>4.1666666666666664E-2</v>
      </c>
      <c r="Q7" s="257">
        <f>VLOOKUP($B7, '[1]3108'!$B$6:$N$40, 13, FALSE)</f>
        <v>1</v>
      </c>
      <c r="R7" s="257">
        <f>VLOOKUP($B7, '[1]0709'!$B$6:$N$40, 13, FALSE)</f>
        <v>6.8965517241379309E-2</v>
      </c>
      <c r="S7" s="257">
        <f>VLOOKUP($B7, '[1]1409'!$B$6:$N$40, 13, FALSE)</f>
        <v>0.21428571428571427</v>
      </c>
      <c r="U7" s="259">
        <f t="shared" si="0"/>
        <v>5.2820276108812756</v>
      </c>
      <c r="W7" s="259">
        <f t="shared" si="1"/>
        <v>4.1666666666666664E-2</v>
      </c>
      <c r="X7" s="259">
        <f t="shared" si="2"/>
        <v>4.7619047619047616E-2</v>
      </c>
      <c r="Y7" s="259">
        <f t="shared" si="3"/>
        <v>5.5555555555555552E-2</v>
      </c>
      <c r="Z7" s="259">
        <f t="shared" si="4"/>
        <v>6.25E-2</v>
      </c>
      <c r="AA7" s="259">
        <f t="shared" si="5"/>
        <v>6.8965517241379309E-2</v>
      </c>
      <c r="AB7" s="259">
        <f t="shared" si="6"/>
        <v>0.13043478260869565</v>
      </c>
      <c r="AC7" s="259">
        <f t="shared" si="7"/>
        <v>0.15789473684210525</v>
      </c>
      <c r="AD7" s="260">
        <f t="shared" si="8"/>
        <v>0.21428571428571427</v>
      </c>
      <c r="AE7" s="261">
        <f t="shared" si="9"/>
        <v>0.7789220208191644</v>
      </c>
    </row>
    <row r="8" spans="1:31" s="240" customFormat="1" ht="12.75" x14ac:dyDescent="0.2">
      <c r="A8" s="254">
        <v>3</v>
      </c>
      <c r="B8" s="58" t="s">
        <v>68</v>
      </c>
      <c r="C8" s="81" t="s">
        <v>69</v>
      </c>
      <c r="D8" s="256">
        <v>0.75694444444444453</v>
      </c>
      <c r="E8" s="82" t="s">
        <v>55</v>
      </c>
      <c r="F8" s="257">
        <v>1.5</v>
      </c>
      <c r="G8" s="257">
        <v>1.5</v>
      </c>
      <c r="H8" s="257">
        <f>VLOOKUP($B8, '[1]0106'!$B$6:$N$28, 13, FALSE)</f>
        <v>0.78947368421052633</v>
      </c>
      <c r="I8" s="257">
        <f>VLOOKUP($B8, '[1]0806'!$B$6:$N$28, 13, FALSE)</f>
        <v>0.17391304347826086</v>
      </c>
      <c r="J8" s="257">
        <f>VLOOKUP($B8, '[1]1506'!$B$6:$N$28, 13, FALSE)</f>
        <v>0.47619047619047616</v>
      </c>
      <c r="K8" s="257">
        <f>VLOOKUP($B8, '[1]2206'!$B$6:$N$28, 13, FALSE)</f>
        <v>0.8571428571428571</v>
      </c>
      <c r="L8" s="257">
        <f>VLOOKUP($B8, '[1]2906'!$B$6:$N$28, 13, FALSE)</f>
        <v>0.5625</v>
      </c>
      <c r="M8" s="258"/>
      <c r="N8" s="257">
        <f>VLOOKUP($B8, '[1]1008'!$B$6:$N$40, 13, FALSE)</f>
        <v>8.6956521739130432E-2</v>
      </c>
      <c r="O8" s="257">
        <f>VLOOKUP($B8, '[1]1708'!$B$6:$N$40, 13, FALSE)</f>
        <v>0.3888888888888889</v>
      </c>
      <c r="P8" s="257">
        <f>VLOOKUP($B8, '[1]2408'!$B$6:$N$40, 13, FALSE)</f>
        <v>0.41666666666666669</v>
      </c>
      <c r="Q8" s="257">
        <f>VLOOKUP($B8, '[1]3108'!$B$6:$N$40, 13, FALSE)</f>
        <v>6.8965517241379309E-2</v>
      </c>
      <c r="R8" s="257">
        <f>VLOOKUP($B8, '[1]0709'!$B$6:$N$40, 13, FALSE)</f>
        <v>0.20689655172413793</v>
      </c>
      <c r="S8" s="257">
        <f>VLOOKUP($B8, '[1]1409'!$B$6:$N$40, 13, FALSE)</f>
        <v>0.17857142857142858</v>
      </c>
      <c r="T8" s="257"/>
      <c r="U8" s="259">
        <f t="shared" si="0"/>
        <v>7.2061656358537531</v>
      </c>
      <c r="W8" s="259">
        <f t="shared" si="1"/>
        <v>6.8965517241379309E-2</v>
      </c>
      <c r="X8" s="259">
        <f t="shared" si="2"/>
        <v>8.6956521739130432E-2</v>
      </c>
      <c r="Y8" s="259">
        <f t="shared" si="3"/>
        <v>0.17391304347826086</v>
      </c>
      <c r="Z8" s="259">
        <f t="shared" si="4"/>
        <v>0.17857142857142858</v>
      </c>
      <c r="AA8" s="259">
        <f t="shared" si="5"/>
        <v>0.20689655172413793</v>
      </c>
      <c r="AB8" s="259">
        <f t="shared" si="6"/>
        <v>0.3888888888888889</v>
      </c>
      <c r="AC8" s="259">
        <f t="shared" si="7"/>
        <v>0.41666666666666669</v>
      </c>
      <c r="AD8" s="260">
        <f t="shared" si="8"/>
        <v>0.47619047619047616</v>
      </c>
      <c r="AE8" s="261">
        <f t="shared" si="9"/>
        <v>1.9970490945003689</v>
      </c>
    </row>
    <row r="9" spans="1:31" s="240" customFormat="1" ht="12.75" x14ac:dyDescent="0.2">
      <c r="A9" s="254">
        <v>4</v>
      </c>
      <c r="B9" s="116" t="s">
        <v>84</v>
      </c>
      <c r="C9" s="81" t="s">
        <v>72</v>
      </c>
      <c r="D9" s="256">
        <v>0.75</v>
      </c>
      <c r="E9" s="82" t="s">
        <v>85</v>
      </c>
      <c r="F9" s="257">
        <v>1.5</v>
      </c>
      <c r="G9" s="257">
        <v>1.5</v>
      </c>
      <c r="H9" s="257">
        <f>VLOOKUP($B9, '[1]0106'!$B$6:$N$28, 13, FALSE)</f>
        <v>0.36842105263157893</v>
      </c>
      <c r="I9" s="257">
        <f>VLOOKUP($B9, '[1]0806'!$B$6:$N$28, 13, FALSE)</f>
        <v>0.2608695652173913</v>
      </c>
      <c r="J9" s="257">
        <f>VLOOKUP($B9, '[1]1506'!$B$6:$N$28, 13, FALSE)</f>
        <v>0.14285714285714285</v>
      </c>
      <c r="K9" s="257">
        <f>VLOOKUP($B9, '[1]2206'!$B$6:$N$28, 13, FALSE)</f>
        <v>0.38095238095238093</v>
      </c>
      <c r="L9" s="257">
        <f>VLOOKUP($B9, '[1]2906'!$B$6:$N$28, 13, FALSE)</f>
        <v>0.1875</v>
      </c>
      <c r="M9" s="258"/>
      <c r="N9" s="257">
        <f>VLOOKUP($B9, '[1]1008'!$B$6:$N$40, 13, FALSE)</f>
        <v>0.47826086956521741</v>
      </c>
      <c r="O9" s="257">
        <f>VLOOKUP($B9, '[1]1708'!$B$6:$N$40, 13, FALSE)</f>
        <v>0.33333333333333331</v>
      </c>
      <c r="P9" s="257">
        <f>VLOOKUP($B9, '[1]2408'!$B$6:$N$40, 13, FALSE)</f>
        <v>0.25</v>
      </c>
      <c r="Q9" s="257">
        <f>VLOOKUP($B9, '[1]3108'!$B$6:$N$40, 13, FALSE)</f>
        <v>1</v>
      </c>
      <c r="R9" s="257">
        <f>VLOOKUP($B9, '[1]0709'!$B$6:$N$40, 13, FALSE)</f>
        <v>0.10344827586206896</v>
      </c>
      <c r="S9" s="257">
        <f>VLOOKUP($B9, '[1]1409'!$B$6:$N$40, 13, FALSE)</f>
        <v>0.35714285714285715</v>
      </c>
      <c r="T9" s="257"/>
      <c r="U9" s="259">
        <f t="shared" si="0"/>
        <v>6.8627854775619701</v>
      </c>
      <c r="W9" s="259">
        <f t="shared" si="1"/>
        <v>0.10344827586206896</v>
      </c>
      <c r="X9" s="259">
        <f t="shared" si="2"/>
        <v>0.14285714285714285</v>
      </c>
      <c r="Y9" s="259">
        <f t="shared" si="3"/>
        <v>0.1875</v>
      </c>
      <c r="Z9" s="259">
        <f t="shared" si="4"/>
        <v>0.25</v>
      </c>
      <c r="AA9" s="259">
        <f t="shared" si="5"/>
        <v>0.2608695652173913</v>
      </c>
      <c r="AB9" s="259">
        <f t="shared" si="6"/>
        <v>0.33333333333333331</v>
      </c>
      <c r="AC9" s="259">
        <f t="shared" si="7"/>
        <v>0.35714285714285715</v>
      </c>
      <c r="AD9" s="259">
        <f t="shared" si="8"/>
        <v>0.36842105263157893</v>
      </c>
      <c r="AE9" s="262">
        <f t="shared" si="9"/>
        <v>2.0035722270443723</v>
      </c>
    </row>
    <row r="10" spans="1:31" s="240" customFormat="1" ht="12.75" x14ac:dyDescent="0.2">
      <c r="A10" s="254">
        <v>5</v>
      </c>
      <c r="B10" s="116" t="s">
        <v>54</v>
      </c>
      <c r="C10" s="161" t="s">
        <v>57</v>
      </c>
      <c r="D10" s="256">
        <v>0.75694444444444453</v>
      </c>
      <c r="E10" s="117" t="s">
        <v>55</v>
      </c>
      <c r="F10" s="257">
        <v>1.5</v>
      </c>
      <c r="G10" s="257">
        <v>1.5</v>
      </c>
      <c r="H10" s="257">
        <f>VLOOKUP($B10, '[1]0106'!$B$6:$N$28, 13, FALSE)</f>
        <v>0.21052631578947367</v>
      </c>
      <c r="I10" s="257">
        <f>VLOOKUP($B10, '[1]0806'!$B$6:$N$28, 13, FALSE)</f>
        <v>0.39130434782608697</v>
      </c>
      <c r="J10" s="257">
        <f>VLOOKUP($B10, '[1]1506'!$B$6:$N$28, 13, FALSE)</f>
        <v>0.2857142857142857</v>
      </c>
      <c r="K10" s="257">
        <f>VLOOKUP($B10, '[1]2206'!$B$6:$N$28, 13, FALSE)</f>
        <v>0.42857142857142855</v>
      </c>
      <c r="L10" s="257">
        <f>VLOOKUP($B10, '[1]2906'!$B$6:$N$28, 13, FALSE)</f>
        <v>0.375</v>
      </c>
      <c r="M10" s="258"/>
      <c r="N10" s="257">
        <f>VLOOKUP($B10, '[1]1008'!$B$6:$N$40, 13, FALSE)</f>
        <v>0.17391304347826086</v>
      </c>
      <c r="O10" s="257">
        <f>VLOOKUP($B10, '[1]1708'!$B$6:$N$40, 13, FALSE)</f>
        <v>0.61111111111111116</v>
      </c>
      <c r="P10" s="257">
        <f>VLOOKUP($B10, '[1]2408'!$B$6:$N$40, 13, FALSE)</f>
        <v>1.5</v>
      </c>
      <c r="Q10" s="257">
        <f>VLOOKUP($B10, '[1]3108'!$B$6:$N$40, 13, FALSE)</f>
        <v>1</v>
      </c>
      <c r="R10" s="257">
        <f>VLOOKUP($B10, '[1]0709'!$B$6:$N$40, 13, FALSE)</f>
        <v>0.68965517241379315</v>
      </c>
      <c r="S10" s="257">
        <f>VLOOKUP($B10, '[1]1409'!$B$6:$N$40, 13, FALSE)</f>
        <v>3.5714285714285712E-2</v>
      </c>
      <c r="T10" s="257"/>
      <c r="U10" s="259">
        <f t="shared" si="0"/>
        <v>8.7015099906187263</v>
      </c>
      <c r="W10" s="259">
        <f t="shared" si="1"/>
        <v>3.5714285714285712E-2</v>
      </c>
      <c r="X10" s="259">
        <f t="shared" si="2"/>
        <v>0.17391304347826086</v>
      </c>
      <c r="Y10" s="259">
        <f t="shared" si="3"/>
        <v>0.21052631578947367</v>
      </c>
      <c r="Z10" s="259">
        <f t="shared" si="4"/>
        <v>0.2857142857142857</v>
      </c>
      <c r="AA10" s="259">
        <f t="shared" si="5"/>
        <v>0.375</v>
      </c>
      <c r="AB10" s="259">
        <f t="shared" si="6"/>
        <v>0.39130434782608697</v>
      </c>
      <c r="AC10" s="259">
        <f t="shared" si="7"/>
        <v>0.42857142857142855</v>
      </c>
      <c r="AD10" s="259">
        <f t="shared" si="8"/>
        <v>0.61111111111111116</v>
      </c>
      <c r="AE10" s="261">
        <f t="shared" si="9"/>
        <v>2.5118548182049327</v>
      </c>
    </row>
    <row r="11" spans="1:31" s="240" customFormat="1" ht="12.75" x14ac:dyDescent="0.2">
      <c r="A11" s="254">
        <v>6</v>
      </c>
      <c r="B11" s="116" t="s">
        <v>110</v>
      </c>
      <c r="C11" s="81" t="s">
        <v>94</v>
      </c>
      <c r="D11" s="256">
        <v>0.75</v>
      </c>
      <c r="E11" s="82" t="s">
        <v>85</v>
      </c>
      <c r="F11" s="257">
        <v>1.5</v>
      </c>
      <c r="G11" s="257">
        <v>1.5</v>
      </c>
      <c r="H11" s="257">
        <f>VLOOKUP($B11, '[1]0106'!$B$6:$N$28, 13, FALSE)</f>
        <v>0.89473684210526316</v>
      </c>
      <c r="I11" s="257">
        <f>VLOOKUP($B11, '[1]0806'!$B$6:$N$28, 13, FALSE)</f>
        <v>0.34782608695652173</v>
      </c>
      <c r="J11" s="257">
        <f>VLOOKUP($B11, '[1]1506'!$B$6:$N$28, 13, FALSE)</f>
        <v>0.19047619047619047</v>
      </c>
      <c r="K11" s="257">
        <f>VLOOKUP($B11, '[1]2206'!$B$6:$N$28, 13, FALSE)</f>
        <v>0.14285714285714285</v>
      </c>
      <c r="L11" s="257">
        <v>1.5</v>
      </c>
      <c r="M11" s="258"/>
      <c r="N11" s="257">
        <f>VLOOKUP($B11, '[1]1008'!$B$6:$N$40, 13, FALSE)</f>
        <v>0.30434782608695654</v>
      </c>
      <c r="O11" s="257">
        <f>VLOOKUP($B11, '[1]1708'!$B$6:$N$40, 13, FALSE)</f>
        <v>0.22222222222222221</v>
      </c>
      <c r="P11" s="257">
        <f>VLOOKUP($B11, '[1]2408'!$B$6:$N$40, 13, FALSE)</f>
        <v>0.20833333333333334</v>
      </c>
      <c r="Q11" s="257">
        <f>VLOOKUP($B11, '[1]3108'!$B$6:$N$40, 13, FALSE)</f>
        <v>1</v>
      </c>
      <c r="R11" s="257">
        <f>VLOOKUP($B11, '[1]0709'!$B$6:$N$40, 13, FALSE)</f>
        <v>0.2413793103448276</v>
      </c>
      <c r="S11" s="257">
        <f>VLOOKUP($B11, '[1]1409'!$B$6:$N$40, 13, FALSE)</f>
        <v>1</v>
      </c>
      <c r="T11" s="257"/>
      <c r="U11" s="259">
        <f t="shared" si="0"/>
        <v>9.0521789543824589</v>
      </c>
      <c r="W11" s="259">
        <f t="shared" si="1"/>
        <v>0.14285714285714285</v>
      </c>
      <c r="X11" s="259">
        <f t="shared" si="2"/>
        <v>0.19047619047619047</v>
      </c>
      <c r="Y11" s="259">
        <f t="shared" si="3"/>
        <v>0.20833333333333334</v>
      </c>
      <c r="Z11" s="259">
        <f t="shared" si="4"/>
        <v>0.22222222222222221</v>
      </c>
      <c r="AA11" s="259">
        <f t="shared" si="5"/>
        <v>0.2413793103448276</v>
      </c>
      <c r="AB11" s="259">
        <f t="shared" si="6"/>
        <v>0.30434782608695654</v>
      </c>
      <c r="AC11" s="259">
        <f t="shared" si="7"/>
        <v>0.34782608695652173</v>
      </c>
      <c r="AD11" s="259">
        <f t="shared" si="8"/>
        <v>0.89473684210526316</v>
      </c>
      <c r="AE11" s="261">
        <f t="shared" si="9"/>
        <v>2.552178954382458</v>
      </c>
    </row>
    <row r="12" spans="1:31" s="240" customFormat="1" ht="12.75" x14ac:dyDescent="0.2">
      <c r="A12" s="254">
        <v>7</v>
      </c>
      <c r="B12" s="116" t="s">
        <v>102</v>
      </c>
      <c r="C12" s="81" t="s">
        <v>103</v>
      </c>
      <c r="D12" s="256">
        <v>0.75694444444444453</v>
      </c>
      <c r="E12" s="82" t="s">
        <v>55</v>
      </c>
      <c r="F12" s="257">
        <v>1.5</v>
      </c>
      <c r="G12" s="257">
        <v>1.5</v>
      </c>
      <c r="H12" s="257">
        <f>VLOOKUP($B12, '[1]0106'!$B$6:$N$28, 13, FALSE)</f>
        <v>0.52631578947368418</v>
      </c>
      <c r="I12" s="257">
        <f>VLOOKUP($B12, '[1]0806'!$B$6:$N$28, 13, FALSE)</f>
        <v>0.56521739130434778</v>
      </c>
      <c r="J12" s="257">
        <f>VLOOKUP($B12, '[1]1506'!$B$6:$N$28, 13, FALSE)</f>
        <v>0.42857142857142855</v>
      </c>
      <c r="K12" s="257">
        <f>VLOOKUP($B12, '[1]2206'!$B$6:$N$28, 13, FALSE)</f>
        <v>0.33333333333333331</v>
      </c>
      <c r="L12" s="257">
        <f>VLOOKUP($B12, '[1]2906'!$B$6:$N$28, 13, FALSE)</f>
        <v>0.5</v>
      </c>
      <c r="M12" s="258"/>
      <c r="N12" s="257">
        <f>VLOOKUP($B12, '[1]1008'!$B$6:$N$40, 13, FALSE)</f>
        <v>0.39130434782608697</v>
      </c>
      <c r="O12" s="257">
        <f>VLOOKUP($B12, '[1]1708'!$B$6:$N$40, 13, FALSE)</f>
        <v>0.44444444444444442</v>
      </c>
      <c r="P12" s="257">
        <f>VLOOKUP($B12, '[1]2408'!$B$6:$N$40, 13, FALSE)</f>
        <v>0.5</v>
      </c>
      <c r="Q12" s="257">
        <f>VLOOKUP($B12, '[1]3108'!$B$6:$N$40, 13, FALSE)</f>
        <v>1</v>
      </c>
      <c r="R12" s="257">
        <f>VLOOKUP($B12, '[1]0709'!$B$6:$N$40, 13, FALSE)</f>
        <v>0.13793103448275862</v>
      </c>
      <c r="S12" s="257">
        <f>VLOOKUP($B12, '[1]1409'!$B$6:$N$40, 13, FALSE)</f>
        <v>0.5714285714285714</v>
      </c>
      <c r="T12" s="257"/>
      <c r="U12" s="259">
        <f t="shared" si="0"/>
        <v>8.3985463408646552</v>
      </c>
      <c r="W12" s="259">
        <f t="shared" si="1"/>
        <v>0.13793103448275862</v>
      </c>
      <c r="X12" s="259">
        <f t="shared" si="2"/>
        <v>0.33333333333333331</v>
      </c>
      <c r="Y12" s="259">
        <f t="shared" si="3"/>
        <v>0.39130434782608697</v>
      </c>
      <c r="Z12" s="259">
        <f t="shared" si="4"/>
        <v>0.42857142857142855</v>
      </c>
      <c r="AA12" s="259">
        <f t="shared" si="5"/>
        <v>0.44444444444444442</v>
      </c>
      <c r="AB12" s="259">
        <f t="shared" si="6"/>
        <v>0.5</v>
      </c>
      <c r="AC12" s="259">
        <f t="shared" si="7"/>
        <v>0.5</v>
      </c>
      <c r="AD12" s="259">
        <f t="shared" si="8"/>
        <v>0.52631578947368418</v>
      </c>
      <c r="AE12" s="261">
        <f t="shared" si="9"/>
        <v>3.2619003781317359</v>
      </c>
    </row>
    <row r="13" spans="1:31" s="240" customFormat="1" ht="12.75" x14ac:dyDescent="0.2">
      <c r="A13" s="254">
        <v>8</v>
      </c>
      <c r="B13" s="116" t="s">
        <v>65</v>
      </c>
      <c r="C13" s="81" t="s">
        <v>66</v>
      </c>
      <c r="D13" s="256">
        <v>0.75694444444444453</v>
      </c>
      <c r="E13" s="82" t="s">
        <v>55</v>
      </c>
      <c r="F13" s="257">
        <v>1.5</v>
      </c>
      <c r="G13" s="257">
        <v>1.5</v>
      </c>
      <c r="H13" s="257">
        <f>VLOOKUP($B13, '[1]0106'!$B$6:$N$28, 13, FALSE)</f>
        <v>0.42105263157894735</v>
      </c>
      <c r="I13" s="257">
        <f>VLOOKUP($B13, '[1]0806'!$B$6:$N$28, 13, FALSE)</f>
        <v>0.43478260869565216</v>
      </c>
      <c r="J13" s="257">
        <v>1.5</v>
      </c>
      <c r="K13" s="257">
        <f>VLOOKUP($B13, '[1]2206'!$B$6:$N$28, 13, FALSE)</f>
        <v>0.66666666666666663</v>
      </c>
      <c r="L13" s="257">
        <f>VLOOKUP($B13, '[1]2906'!$B$6:$N$28, 13, FALSE)</f>
        <v>0.4375</v>
      </c>
      <c r="M13" s="258"/>
      <c r="N13" s="257">
        <f>VLOOKUP($B13, '[1]1008'!$B$6:$N$40, 13, FALSE)</f>
        <v>0.60869565217391308</v>
      </c>
      <c r="O13" s="257">
        <f>VLOOKUP($B13, '[1]1708'!$B$6:$N$40, 13, FALSE)</f>
        <v>0.77777777777777779</v>
      </c>
      <c r="P13" s="257">
        <f>VLOOKUP($B13, '[1]2408'!$B$6:$N$40, 13, FALSE)</f>
        <v>0.45833333333333331</v>
      </c>
      <c r="Q13" s="257">
        <f>VLOOKUP($B13, '[1]3108'!$B$6:$N$40, 13, FALSE)</f>
        <v>1</v>
      </c>
      <c r="R13" s="257">
        <f>VLOOKUP($B13, '[1]0709'!$B$6:$N$40, 13, FALSE)</f>
        <v>0.37931034482758619</v>
      </c>
      <c r="S13" s="257">
        <f>VLOOKUP($B13, '[1]1409'!$B$6:$N$40, 13, FALSE)</f>
        <v>0.14285714285714285</v>
      </c>
      <c r="T13" s="257"/>
      <c r="U13" s="259">
        <f t="shared" si="0"/>
        <v>9.8269761579110178</v>
      </c>
      <c r="W13" s="259">
        <f t="shared" si="1"/>
        <v>0.14285714285714285</v>
      </c>
      <c r="X13" s="259">
        <f t="shared" si="2"/>
        <v>0.37931034482758619</v>
      </c>
      <c r="Y13" s="259">
        <f t="shared" si="3"/>
        <v>0.42105263157894735</v>
      </c>
      <c r="Z13" s="259">
        <f t="shared" si="4"/>
        <v>0.43478260869565216</v>
      </c>
      <c r="AA13" s="259">
        <f t="shared" si="5"/>
        <v>0.4375</v>
      </c>
      <c r="AB13" s="259">
        <f t="shared" si="6"/>
        <v>0.45833333333333331</v>
      </c>
      <c r="AC13" s="259">
        <f t="shared" si="7"/>
        <v>0.60869565217391308</v>
      </c>
      <c r="AD13" s="259">
        <f t="shared" si="8"/>
        <v>0.66666666666666663</v>
      </c>
      <c r="AE13" s="261">
        <f t="shared" si="9"/>
        <v>3.5491983801332414</v>
      </c>
    </row>
    <row r="14" spans="1:31" s="240" customFormat="1" ht="12.75" x14ac:dyDescent="0.2">
      <c r="A14" s="254">
        <v>9</v>
      </c>
      <c r="B14" s="207" t="s">
        <v>96</v>
      </c>
      <c r="C14" s="207" t="s">
        <v>158</v>
      </c>
      <c r="D14" s="256">
        <v>0.75694444444444453</v>
      </c>
      <c r="E14" s="263" t="s">
        <v>55</v>
      </c>
      <c r="F14" s="257">
        <v>1.5</v>
      </c>
      <c r="G14" s="257">
        <v>1.5</v>
      </c>
      <c r="H14" s="257">
        <f>VLOOKUP($B14, '[1]0106'!$B$6:$N$28, 13, FALSE)</f>
        <v>0.10526315789473684</v>
      </c>
      <c r="I14" s="257">
        <f>VLOOKUP($B14, '[1]0806'!$B$6:$N$28, 13, FALSE)</f>
        <v>0.47826086956521741</v>
      </c>
      <c r="J14" s="257">
        <v>1.5</v>
      </c>
      <c r="K14" s="257">
        <f>VLOOKUP($B14, '[1]2206'!$B$6:$N$28, 13, FALSE)</f>
        <v>0.47619047619047616</v>
      </c>
      <c r="L14" s="257">
        <f>VLOOKUP($B14, '[1]2906'!$B$6:$N$28, 13, FALSE)</f>
        <v>0.25</v>
      </c>
      <c r="M14" s="258"/>
      <c r="N14" s="257">
        <f>VLOOKUP($B14, '[1]1008'!$B$6:$N$40, 13, FALSE)</f>
        <v>0.95652173913043481</v>
      </c>
      <c r="O14" s="257">
        <f>VLOOKUP($B14, '[1]1708'!$B$6:$N$40, 13, FALSE)</f>
        <v>1</v>
      </c>
      <c r="P14" s="257">
        <f>VLOOKUP($B14, '[1]2408'!$B$6:$N$40, 13, FALSE)</f>
        <v>0.58333333333333337</v>
      </c>
      <c r="Q14" s="257">
        <f>VLOOKUP($B14, '[1]3108'!$B$6:$N$40, 13, FALSE)</f>
        <v>1</v>
      </c>
      <c r="R14" s="257">
        <f>VLOOKUP($B14, '[1]0709'!$B$6:$N$40, 13, FALSE)</f>
        <v>0.51724137931034486</v>
      </c>
      <c r="S14" s="257">
        <f>VLOOKUP($B14, '[1]1409'!$B$6:$N$40, 13, FALSE)</f>
        <v>0.5</v>
      </c>
      <c r="T14" s="257"/>
      <c r="U14" s="259">
        <f t="shared" si="0"/>
        <v>10.366810955424544</v>
      </c>
      <c r="W14" s="259">
        <f t="shared" si="1"/>
        <v>0.10526315789473684</v>
      </c>
      <c r="X14" s="259">
        <f t="shared" si="2"/>
        <v>0.25</v>
      </c>
      <c r="Y14" s="259">
        <f t="shared" si="3"/>
        <v>0.47619047619047616</v>
      </c>
      <c r="Z14" s="259">
        <f t="shared" si="4"/>
        <v>0.47826086956521741</v>
      </c>
      <c r="AA14" s="259">
        <f t="shared" si="5"/>
        <v>0.5</v>
      </c>
      <c r="AB14" s="259">
        <f t="shared" si="6"/>
        <v>0.51724137931034486</v>
      </c>
      <c r="AC14" s="259">
        <f t="shared" si="7"/>
        <v>0.58333333333333337</v>
      </c>
      <c r="AD14" s="259">
        <f t="shared" si="8"/>
        <v>0.95652173913043481</v>
      </c>
      <c r="AE14" s="261">
        <f t="shared" si="9"/>
        <v>3.8668109554245431</v>
      </c>
    </row>
    <row r="15" spans="1:31" s="240" customFormat="1" ht="14.45" customHeight="1" x14ac:dyDescent="0.2">
      <c r="A15" s="254">
        <v>10</v>
      </c>
      <c r="B15" s="116" t="s">
        <v>122</v>
      </c>
      <c r="C15" s="207" t="s">
        <v>123</v>
      </c>
      <c r="D15" s="256">
        <v>0.75</v>
      </c>
      <c r="E15" s="263" t="s">
        <v>85</v>
      </c>
      <c r="F15" s="257">
        <v>1.5</v>
      </c>
      <c r="G15" s="257">
        <v>1.5</v>
      </c>
      <c r="H15" s="257">
        <v>1.5</v>
      </c>
      <c r="I15" s="257">
        <f>VLOOKUP($B15, '[1]0806'!$B$6:$N$28, 13, FALSE)</f>
        <v>0.60869565217391308</v>
      </c>
      <c r="J15" s="257">
        <f>VLOOKUP($B15, '[1]1506'!$B$6:$N$28, 13, FALSE)</f>
        <v>0.7142857142857143</v>
      </c>
      <c r="K15" s="257">
        <f>VLOOKUP($B15, '[1]2206'!$B$6:$N$28, 13, FALSE)</f>
        <v>0.5714285714285714</v>
      </c>
      <c r="L15" s="257">
        <f>VLOOKUP($B15, '[1]2906'!$B$6:$N$28, 13, FALSE)</f>
        <v>0.75</v>
      </c>
      <c r="M15" s="258"/>
      <c r="N15" s="257">
        <f>VLOOKUP($B15, '[1]1008'!$B$6:$N$40, 13, FALSE)</f>
        <v>0.43478260869565216</v>
      </c>
      <c r="O15" s="257">
        <f>VLOOKUP($B15, '[1]1708'!$B$6:$N$40, 13, FALSE)</f>
        <v>0.16666666666666666</v>
      </c>
      <c r="P15" s="257">
        <f>VLOOKUP($B15, '[1]2408'!$B$6:$N$40, 13, FALSE)</f>
        <v>0.33333333333333331</v>
      </c>
      <c r="Q15" s="257">
        <f>VLOOKUP($B15, '[1]3108'!$B$6:$N$40, 13, FALSE)</f>
        <v>1</v>
      </c>
      <c r="R15" s="257">
        <f>VLOOKUP($B15, '[1]0709'!$B$6:$N$40, 13, FALSE)</f>
        <v>0.62068965517241381</v>
      </c>
      <c r="S15" s="257">
        <f>VLOOKUP($B15, '[1]1409'!$B$6:$N$40, 13, FALSE)</f>
        <v>1</v>
      </c>
      <c r="T15" s="257"/>
      <c r="U15" s="259">
        <f t="shared" si="0"/>
        <v>10.699882201756266</v>
      </c>
      <c r="W15" s="259">
        <f t="shared" si="1"/>
        <v>0.16666666666666666</v>
      </c>
      <c r="X15" s="259">
        <f t="shared" si="2"/>
        <v>0.33333333333333331</v>
      </c>
      <c r="Y15" s="259">
        <f t="shared" si="3"/>
        <v>0.43478260869565216</v>
      </c>
      <c r="Z15" s="259">
        <f t="shared" si="4"/>
        <v>0.5714285714285714</v>
      </c>
      <c r="AA15" s="259">
        <f t="shared" si="5"/>
        <v>0.60869565217391308</v>
      </c>
      <c r="AB15" s="259">
        <f t="shared" si="6"/>
        <v>0.62068965517241381</v>
      </c>
      <c r="AC15" s="259">
        <f t="shared" si="7"/>
        <v>0.7142857142857143</v>
      </c>
      <c r="AD15" s="259">
        <f t="shared" si="8"/>
        <v>0.75</v>
      </c>
      <c r="AE15" s="261">
        <f t="shared" si="9"/>
        <v>4.1998822017562647</v>
      </c>
    </row>
    <row r="16" spans="1:31" s="240" customFormat="1" ht="14.45" customHeight="1" x14ac:dyDescent="0.2">
      <c r="A16" s="254">
        <v>11</v>
      </c>
      <c r="B16" s="116" t="s">
        <v>159</v>
      </c>
      <c r="C16" s="81" t="s">
        <v>160</v>
      </c>
      <c r="D16" s="256">
        <v>0.75694444444444453</v>
      </c>
      <c r="E16" s="82" t="s">
        <v>85</v>
      </c>
      <c r="F16" s="257">
        <v>1.5</v>
      </c>
      <c r="G16" s="257">
        <v>1.5</v>
      </c>
      <c r="H16" s="257">
        <f>VLOOKUP($B16, '[1]0106'!$B$6:$N$28, 13, FALSE)</f>
        <v>0.31578947368421051</v>
      </c>
      <c r="I16" s="257">
        <f>VLOOKUP($B16, '[1]0806'!$B$6:$N$28, 13, FALSE)</f>
        <v>4.3478260869565216E-2</v>
      </c>
      <c r="J16" s="257">
        <f>VLOOKUP($B16, '[1]1506'!$B$6:$N$28, 13, FALSE)</f>
        <v>0.33333333333333331</v>
      </c>
      <c r="K16" s="257">
        <f>VLOOKUP($B16, '[1]2206'!$B$6:$N$28, 13, FALSE)</f>
        <v>0.23809523809523808</v>
      </c>
      <c r="L16" s="257">
        <f>VLOOKUP($B16, '[1]2906'!$B$6:$N$28, 13, FALSE)</f>
        <v>0.125</v>
      </c>
      <c r="M16" s="258"/>
      <c r="N16" s="257">
        <f>VLOOKUP($B16, '[1]1008'!$B$6:$N$40, 13, FALSE)</f>
        <v>0.2608695652173913</v>
      </c>
      <c r="O16" s="257">
        <v>1.5</v>
      </c>
      <c r="P16" s="257">
        <v>1.5</v>
      </c>
      <c r="Q16" s="257">
        <v>1.5</v>
      </c>
      <c r="R16" s="257">
        <f>VLOOKUP($B16, '[1]0709'!$B$6:$N$40, 13, FALSE)</f>
        <v>1.5</v>
      </c>
      <c r="S16" s="257">
        <v>1.5</v>
      </c>
      <c r="T16" s="257"/>
      <c r="U16" s="259">
        <f t="shared" si="0"/>
        <v>11.816565871199739</v>
      </c>
      <c r="W16" s="259">
        <f t="shared" si="1"/>
        <v>4.3478260869565216E-2</v>
      </c>
      <c r="X16" s="259">
        <f t="shared" si="2"/>
        <v>0.125</v>
      </c>
      <c r="Y16" s="259">
        <f t="shared" si="3"/>
        <v>0.23809523809523808</v>
      </c>
      <c r="Z16" s="259">
        <f t="shared" si="4"/>
        <v>0.2608695652173913</v>
      </c>
      <c r="AA16" s="259">
        <f t="shared" si="5"/>
        <v>0.31578947368421051</v>
      </c>
      <c r="AB16" s="259">
        <f t="shared" si="6"/>
        <v>0.33333333333333331</v>
      </c>
      <c r="AC16" s="259">
        <f t="shared" si="7"/>
        <v>1.5</v>
      </c>
      <c r="AD16" s="259">
        <f t="shared" si="8"/>
        <v>1.5</v>
      </c>
      <c r="AE16" s="261">
        <f t="shared" si="9"/>
        <v>4.3165658711997388</v>
      </c>
    </row>
    <row r="17" spans="1:31" s="240" customFormat="1" ht="14.45" customHeight="1" x14ac:dyDescent="0.2">
      <c r="A17" s="254">
        <v>12</v>
      </c>
      <c r="B17" s="81" t="s">
        <v>78</v>
      </c>
      <c r="C17" s="81" t="s">
        <v>72</v>
      </c>
      <c r="D17" s="256">
        <v>0.75</v>
      </c>
      <c r="E17" s="82" t="s">
        <v>79</v>
      </c>
      <c r="F17" s="257">
        <v>1.5</v>
      </c>
      <c r="G17" s="257">
        <v>1.5</v>
      </c>
      <c r="H17" s="257">
        <f>VLOOKUP($B17, '[1]0106'!$B$6:$N$28, 13, FALSE)</f>
        <v>0.47368421052631576</v>
      </c>
      <c r="I17" s="257">
        <f>VLOOKUP($B17, '[1]0806'!$B$6:$N$28, 13, FALSE)</f>
        <v>1.5</v>
      </c>
      <c r="J17" s="257">
        <f>VLOOKUP($B17, '[1]1506'!$B$6:$N$28, 13, FALSE)</f>
        <v>0.66666666666666663</v>
      </c>
      <c r="K17" s="257">
        <f>VLOOKUP($B17, '[1]2206'!$B$6:$N$28, 13, FALSE)</f>
        <v>0.52380952380952384</v>
      </c>
      <c r="L17" s="257">
        <f>VLOOKUP($B17, '[1]2906'!$B$6:$N$28, 13, FALSE)</f>
        <v>0.6875</v>
      </c>
      <c r="M17" s="258"/>
      <c r="N17" s="257">
        <f>VLOOKUP($B17, '[1]1008'!$B$6:$N$40, 13, FALSE)</f>
        <v>0.65217391304347827</v>
      </c>
      <c r="O17" s="257">
        <f>VLOOKUP($B17, '[1]1708'!$B$6:$N$40, 13, FALSE)</f>
        <v>0.55555555555555558</v>
      </c>
      <c r="P17" s="257">
        <f>VLOOKUP($B17, '[1]2408'!$B$6:$N$40, 13, FALSE)</f>
        <v>0.54166666666666663</v>
      </c>
      <c r="Q17" s="257">
        <f>VLOOKUP($B17, '[1]3108'!$B$6:$N$40, 13, FALSE)</f>
        <v>1</v>
      </c>
      <c r="R17" s="257">
        <v>1.5</v>
      </c>
      <c r="S17" s="257">
        <f>VLOOKUP($B17, '[1]1409'!$B$6:$N$40, 13, FALSE)</f>
        <v>0.2857142857142857</v>
      </c>
      <c r="T17" s="257"/>
      <c r="U17" s="259">
        <f t="shared" si="0"/>
        <v>11.386770821982493</v>
      </c>
      <c r="W17" s="259">
        <f t="shared" si="1"/>
        <v>0.2857142857142857</v>
      </c>
      <c r="X17" s="259">
        <f t="shared" si="2"/>
        <v>0.47368421052631576</v>
      </c>
      <c r="Y17" s="259">
        <f t="shared" si="3"/>
        <v>0.52380952380952384</v>
      </c>
      <c r="Z17" s="259">
        <f t="shared" si="4"/>
        <v>0.54166666666666663</v>
      </c>
      <c r="AA17" s="259">
        <f t="shared" si="5"/>
        <v>0.55555555555555558</v>
      </c>
      <c r="AB17" s="259">
        <f t="shared" si="6"/>
        <v>0.65217391304347827</v>
      </c>
      <c r="AC17" s="259">
        <f t="shared" si="7"/>
        <v>0.66666666666666663</v>
      </c>
      <c r="AD17" s="259">
        <f t="shared" si="8"/>
        <v>0.6875</v>
      </c>
      <c r="AE17" s="261">
        <f t="shared" si="9"/>
        <v>4.386770821982493</v>
      </c>
    </row>
    <row r="18" spans="1:31" s="240" customFormat="1" ht="14.45" customHeight="1" x14ac:dyDescent="0.2">
      <c r="A18" s="254">
        <v>13</v>
      </c>
      <c r="B18" s="116" t="s">
        <v>93</v>
      </c>
      <c r="C18" s="116" t="s">
        <v>94</v>
      </c>
      <c r="D18" s="256">
        <v>0.75</v>
      </c>
      <c r="E18" s="263" t="s">
        <v>55</v>
      </c>
      <c r="F18" s="257">
        <v>1.5</v>
      </c>
      <c r="G18" s="257">
        <v>1.5</v>
      </c>
      <c r="H18" s="257">
        <v>1.5</v>
      </c>
      <c r="I18" s="257">
        <v>1.5</v>
      </c>
      <c r="J18" s="257">
        <f>VLOOKUP($B18, '[1]1506'!$B$6:$N$28, 13, FALSE)</f>
        <v>0.80952380952380953</v>
      </c>
      <c r="K18" s="257">
        <v>1.5</v>
      </c>
      <c r="L18" s="257">
        <f>VLOOKUP($B18, '[1]2906'!$B$6:$N$28, 13, FALSE)</f>
        <v>0.625</v>
      </c>
      <c r="M18" s="258"/>
      <c r="N18" s="257">
        <f>VLOOKUP($B18, '[1]1008'!$B$6:$N$40, 13, FALSE)</f>
        <v>1</v>
      </c>
      <c r="O18" s="257">
        <f>VLOOKUP($B18, '[1]1708'!$B$6:$N$40, 13, FALSE)</f>
        <v>0.5</v>
      </c>
      <c r="P18" s="257">
        <f>VLOOKUP($B18, '[1]2408'!$B$6:$N$40, 13, FALSE)</f>
        <v>0.29166666666666669</v>
      </c>
      <c r="Q18" s="257">
        <f>VLOOKUP($B18, '[1]3108'!$B$6:$N$40, 13, FALSE)</f>
        <v>1</v>
      </c>
      <c r="R18" s="257">
        <f>VLOOKUP($B18, '[1]0709'!$B$6:$N$40, 13, FALSE)</f>
        <v>3.4482758620689655E-2</v>
      </c>
      <c r="S18" s="257">
        <f>VLOOKUP($B18, '[1]1409'!$B$6:$N$40, 13, FALSE)</f>
        <v>0.4642857142857143</v>
      </c>
      <c r="T18" s="257"/>
      <c r="U18" s="259">
        <f t="shared" si="0"/>
        <v>12.22495894909688</v>
      </c>
      <c r="W18" s="259">
        <f t="shared" si="1"/>
        <v>3.4482758620689655E-2</v>
      </c>
      <c r="X18" s="259">
        <f t="shared" si="2"/>
        <v>0.29166666666666669</v>
      </c>
      <c r="Y18" s="259">
        <f t="shared" si="3"/>
        <v>0.4642857142857143</v>
      </c>
      <c r="Z18" s="259">
        <f t="shared" si="4"/>
        <v>0.5</v>
      </c>
      <c r="AA18" s="259">
        <f t="shared" si="5"/>
        <v>0.625</v>
      </c>
      <c r="AB18" s="259">
        <f t="shared" si="6"/>
        <v>0.80952380952380953</v>
      </c>
      <c r="AC18" s="259">
        <f t="shared" si="7"/>
        <v>1</v>
      </c>
      <c r="AD18" s="259">
        <f t="shared" si="8"/>
        <v>1</v>
      </c>
      <c r="AE18" s="261">
        <f t="shared" si="9"/>
        <v>4.7249589490968802</v>
      </c>
    </row>
    <row r="19" spans="1:31" s="240" customFormat="1" ht="14.45" customHeight="1" x14ac:dyDescent="0.2">
      <c r="A19" s="254">
        <v>14</v>
      </c>
      <c r="B19" s="116" t="s">
        <v>119</v>
      </c>
      <c r="C19" s="116" t="s">
        <v>120</v>
      </c>
      <c r="D19" s="256">
        <v>0.75</v>
      </c>
      <c r="E19" s="117" t="s">
        <v>55</v>
      </c>
      <c r="F19" s="257">
        <v>1.5</v>
      </c>
      <c r="G19" s="257">
        <v>1.5</v>
      </c>
      <c r="H19" s="257">
        <f>VLOOKUP($B19, '[1]0106'!$B$6:$N$28, 13, FALSE)</f>
        <v>0.68421052631578949</v>
      </c>
      <c r="I19" s="257">
        <f>VLOOKUP($B19, '[1]0806'!$B$6:$N$28, 13, FALSE)</f>
        <v>0.52173913043478259</v>
      </c>
      <c r="J19" s="257">
        <f>VLOOKUP($B19, '[1]1506'!$B$6:$N$28, 13, FALSE)</f>
        <v>0.52380952380952384</v>
      </c>
      <c r="K19" s="257">
        <f>VLOOKUP($B19, '[1]2206'!$B$6:$N$28, 13, FALSE)</f>
        <v>0.76190476190476186</v>
      </c>
      <c r="L19" s="257">
        <f>VLOOKUP($B19, '[1]2906'!$B$6:$N$28, 13, FALSE)</f>
        <v>0.875</v>
      </c>
      <c r="M19" s="258"/>
      <c r="N19" s="257">
        <v>1.5</v>
      </c>
      <c r="O19" s="257">
        <f>VLOOKUP($B19, '[1]1708'!$B$6:$N$40, 13, FALSE)</f>
        <v>0.66666666666666663</v>
      </c>
      <c r="P19" s="257">
        <f>VLOOKUP($B19, '[1]2408'!$B$6:$N$40, 13, FALSE)</f>
        <v>0.66666666666666663</v>
      </c>
      <c r="Q19" s="257">
        <f>VLOOKUP($B19, '[1]3108'!$B$6:$N$40, 13, FALSE)</f>
        <v>1</v>
      </c>
      <c r="R19" s="257">
        <f>VLOOKUP($B19, '[1]0709'!$B$6:$N$40, 13, FALSE)</f>
        <v>0.31034482758620691</v>
      </c>
      <c r="S19" s="257">
        <f>VLOOKUP($B19, '[1]1409'!$B$6:$N$40, 13, FALSE)</f>
        <v>1</v>
      </c>
      <c r="T19" s="257"/>
      <c r="U19" s="259">
        <f t="shared" si="0"/>
        <v>11.510342103384396</v>
      </c>
      <c r="W19" s="259">
        <f t="shared" si="1"/>
        <v>0.31034482758620691</v>
      </c>
      <c r="X19" s="259">
        <f t="shared" si="2"/>
        <v>0.52173913043478259</v>
      </c>
      <c r="Y19" s="259">
        <f t="shared" si="3"/>
        <v>0.52380952380952384</v>
      </c>
      <c r="Z19" s="259">
        <f t="shared" si="4"/>
        <v>0.66666666666666663</v>
      </c>
      <c r="AA19" s="259">
        <f t="shared" si="5"/>
        <v>0.66666666666666663</v>
      </c>
      <c r="AB19" s="259">
        <f t="shared" si="6"/>
        <v>0.68421052631578949</v>
      </c>
      <c r="AC19" s="259">
        <f t="shared" si="7"/>
        <v>0.76190476190476186</v>
      </c>
      <c r="AD19" s="259">
        <f t="shared" si="8"/>
        <v>0.875</v>
      </c>
      <c r="AE19" s="261">
        <f t="shared" si="9"/>
        <v>5.0103421033843976</v>
      </c>
    </row>
    <row r="20" spans="1:31" s="240" customFormat="1" ht="14.45" customHeight="1" x14ac:dyDescent="0.2">
      <c r="A20" s="254">
        <v>15</v>
      </c>
      <c r="B20" s="116" t="s">
        <v>59</v>
      </c>
      <c r="C20" s="207" t="s">
        <v>60</v>
      </c>
      <c r="D20" s="256">
        <v>0.75694444444444453</v>
      </c>
      <c r="E20" s="263" t="s">
        <v>55</v>
      </c>
      <c r="F20" s="257">
        <v>1.5</v>
      </c>
      <c r="G20" s="257">
        <v>1.5</v>
      </c>
      <c r="H20" s="257">
        <v>1.5</v>
      </c>
      <c r="I20" s="257">
        <v>1.5</v>
      </c>
      <c r="J20" s="257">
        <v>1.5</v>
      </c>
      <c r="K20" s="257">
        <f>VLOOKUP($B20, '[1]2206'!$B$6:$N$28, 13, FALSE)</f>
        <v>0.80952380952380953</v>
      </c>
      <c r="L20" s="257">
        <v>1.5</v>
      </c>
      <c r="M20" s="258"/>
      <c r="N20" s="257">
        <f>VLOOKUP($B20, '[1]1008'!$B$6:$N$40, 13, FALSE)</f>
        <v>0.86956521739130432</v>
      </c>
      <c r="O20" s="257">
        <v>1.5</v>
      </c>
      <c r="P20" s="257">
        <f>VLOOKUP($B20, '[1]2408'!$B$6:$N$40, 13, FALSE)</f>
        <v>0.125</v>
      </c>
      <c r="Q20" s="257">
        <f>VLOOKUP($B20, '[1]3108'!$B$6:$N$40, 13, FALSE)</f>
        <v>0.13793103448275862</v>
      </c>
      <c r="R20" s="257">
        <f>VLOOKUP($B20, '[1]0709'!$B$6:$N$40, 13, FALSE)</f>
        <v>0.17241379310344829</v>
      </c>
      <c r="S20" s="257">
        <f>VLOOKUP($B20, '[1]1409'!$B$6:$N$40, 13, FALSE)</f>
        <v>7.1428571428571425E-2</v>
      </c>
      <c r="T20" s="257"/>
      <c r="U20" s="259">
        <f t="shared" si="0"/>
        <v>12.685862425929892</v>
      </c>
      <c r="W20" s="259">
        <f t="shared" si="1"/>
        <v>7.1428571428571425E-2</v>
      </c>
      <c r="X20" s="259">
        <f t="shared" si="2"/>
        <v>0.125</v>
      </c>
      <c r="Y20" s="259">
        <f t="shared" si="3"/>
        <v>0.13793103448275862</v>
      </c>
      <c r="Z20" s="259">
        <f t="shared" si="4"/>
        <v>0.17241379310344829</v>
      </c>
      <c r="AA20" s="259">
        <f t="shared" si="5"/>
        <v>0.80952380952380953</v>
      </c>
      <c r="AB20" s="259">
        <f t="shared" si="6"/>
        <v>0.86956521739130432</v>
      </c>
      <c r="AC20" s="259">
        <f t="shared" si="7"/>
        <v>1.5</v>
      </c>
      <c r="AD20" s="259">
        <f t="shared" si="8"/>
        <v>1.5</v>
      </c>
      <c r="AE20" s="261">
        <f t="shared" si="9"/>
        <v>5.1858624259298924</v>
      </c>
    </row>
    <row r="21" spans="1:31" s="240" customFormat="1" ht="14.45" customHeight="1" x14ac:dyDescent="0.2">
      <c r="A21" s="254">
        <v>16</v>
      </c>
      <c r="B21" s="116" t="s">
        <v>161</v>
      </c>
      <c r="C21" s="116" t="s">
        <v>162</v>
      </c>
      <c r="D21" s="256">
        <v>0.75694444444444453</v>
      </c>
      <c r="E21" s="117" t="s">
        <v>85</v>
      </c>
      <c r="F21" s="257">
        <v>1.5</v>
      </c>
      <c r="G21" s="257">
        <v>1.5</v>
      </c>
      <c r="H21" s="257">
        <f>VLOOKUP($B21, '[1]0106'!$B$6:$N$28, 13, FALSE)</f>
        <v>0.57894736842105265</v>
      </c>
      <c r="I21" s="257">
        <v>1.5</v>
      </c>
      <c r="J21" s="257">
        <f>VLOOKUP($B21, '[1]1506'!$B$6:$N$28, 13, FALSE)</f>
        <v>0.76190476190476186</v>
      </c>
      <c r="K21" s="257">
        <f>VLOOKUP($B21, '[1]2206'!$B$6:$N$28, 13, FALSE)</f>
        <v>0.61904761904761907</v>
      </c>
      <c r="L21" s="257">
        <v>1.5</v>
      </c>
      <c r="M21" s="258"/>
      <c r="N21" s="257">
        <f>VLOOKUP($B21, '[1]1008'!$B$6:$N$40, 13, FALSE)</f>
        <v>0.78260869565217395</v>
      </c>
      <c r="O21" s="257">
        <f>VLOOKUP($B21, '[1]1708'!$B$6:$N$40, 13, FALSE)</f>
        <v>0.27777777777777779</v>
      </c>
      <c r="P21" s="257">
        <f>VLOOKUP($B21, '[1]2408'!$B$6:$N$40, 13, FALSE)</f>
        <v>0.70833333333333337</v>
      </c>
      <c r="Q21" s="257">
        <f>VLOOKUP($B21, '[1]3108'!$B$6:$N$40, 13, FALSE)</f>
        <v>1</v>
      </c>
      <c r="R21" s="257">
        <f>VLOOKUP($B21, '[1]0709'!$B$6:$N$40, 13, FALSE)</f>
        <v>0.75862068965517238</v>
      </c>
      <c r="S21" s="257">
        <v>1.5</v>
      </c>
      <c r="T21" s="257"/>
      <c r="U21" s="259">
        <f t="shared" si="0"/>
        <v>12.987240245791893</v>
      </c>
      <c r="W21" s="259">
        <f t="shared" si="1"/>
        <v>0.27777777777777779</v>
      </c>
      <c r="X21" s="259">
        <f t="shared" si="2"/>
        <v>0.57894736842105265</v>
      </c>
      <c r="Y21" s="259">
        <f t="shared" si="3"/>
        <v>0.61904761904761907</v>
      </c>
      <c r="Z21" s="259">
        <f t="shared" si="4"/>
        <v>0.70833333333333337</v>
      </c>
      <c r="AA21" s="259">
        <f t="shared" si="5"/>
        <v>0.75862068965517238</v>
      </c>
      <c r="AB21" s="259">
        <f t="shared" si="6"/>
        <v>0.76190476190476186</v>
      </c>
      <c r="AC21" s="259">
        <f t="shared" si="7"/>
        <v>0.78260869565217395</v>
      </c>
      <c r="AD21" s="259">
        <f t="shared" si="8"/>
        <v>1</v>
      </c>
      <c r="AE21" s="261">
        <f t="shared" si="9"/>
        <v>5.4872402457918907</v>
      </c>
    </row>
    <row r="22" spans="1:31" s="240" customFormat="1" ht="14.45" customHeight="1" x14ac:dyDescent="0.2">
      <c r="A22" s="254">
        <v>17</v>
      </c>
      <c r="B22" s="264" t="s">
        <v>163</v>
      </c>
      <c r="C22" s="265" t="s">
        <v>164</v>
      </c>
      <c r="D22" s="256">
        <v>0.75</v>
      </c>
      <c r="E22" s="266" t="s">
        <v>55</v>
      </c>
      <c r="F22" s="257">
        <v>1.5</v>
      </c>
      <c r="G22" s="257">
        <v>1.5</v>
      </c>
      <c r="H22" s="257">
        <v>1.5</v>
      </c>
      <c r="I22" s="257">
        <v>1.5</v>
      </c>
      <c r="J22" s="257">
        <f>VLOOKUP($B22, '[1]1506'!$B$6:$N$28, 13, FALSE)</f>
        <v>0.23809523809523808</v>
      </c>
      <c r="K22" s="257">
        <v>1.5</v>
      </c>
      <c r="L22" s="257">
        <v>1.5</v>
      </c>
      <c r="M22" s="258"/>
      <c r="N22" s="257">
        <f>VLOOKUP($B22, '[1]1008'!$B$6:$N$40, 13, FALSE)</f>
        <v>0.21739130434782608</v>
      </c>
      <c r="O22" s="257">
        <v>1.5</v>
      </c>
      <c r="P22" s="257">
        <f>VLOOKUP($B22, '[1]2408'!$B$6:$N$40, 13, FALSE)</f>
        <v>0.16666666666666666</v>
      </c>
      <c r="Q22" s="257">
        <f>VLOOKUP($B22, '[1]3108'!$B$6:$N$40, 13, FALSE)</f>
        <v>0.10344827586206896</v>
      </c>
      <c r="R22" s="257">
        <f>VLOOKUP($B22, '[1]0709'!$B$6:$N$40, 13, FALSE)</f>
        <v>0.27586206896551724</v>
      </c>
      <c r="S22" s="257">
        <v>1.5</v>
      </c>
      <c r="T22" s="257"/>
      <c r="U22" s="259">
        <f t="shared" si="0"/>
        <v>13.001463553937317</v>
      </c>
      <c r="W22" s="259">
        <f t="shared" si="1"/>
        <v>0.10344827586206896</v>
      </c>
      <c r="X22" s="259">
        <f t="shared" si="2"/>
        <v>0.16666666666666666</v>
      </c>
      <c r="Y22" s="259">
        <f t="shared" si="3"/>
        <v>0.21739130434782608</v>
      </c>
      <c r="Z22" s="259">
        <f t="shared" si="4"/>
        <v>0.23809523809523808</v>
      </c>
      <c r="AA22" s="259">
        <f t="shared" si="5"/>
        <v>0.27586206896551724</v>
      </c>
      <c r="AB22" s="259">
        <f t="shared" si="6"/>
        <v>1.5</v>
      </c>
      <c r="AC22" s="259">
        <f t="shared" si="7"/>
        <v>1.5</v>
      </c>
      <c r="AD22" s="259">
        <f t="shared" si="8"/>
        <v>1.5</v>
      </c>
      <c r="AE22" s="261">
        <f t="shared" si="9"/>
        <v>5.5014635539373167</v>
      </c>
    </row>
    <row r="23" spans="1:31" s="240" customFormat="1" ht="14.45" customHeight="1" x14ac:dyDescent="0.2">
      <c r="A23" s="254">
        <v>18</v>
      </c>
      <c r="B23" s="264" t="s">
        <v>165</v>
      </c>
      <c r="C23" s="267" t="s">
        <v>166</v>
      </c>
      <c r="D23" s="256">
        <v>0.75694444444444453</v>
      </c>
      <c r="E23" s="268" t="s">
        <v>85</v>
      </c>
      <c r="F23" s="257">
        <v>1.5</v>
      </c>
      <c r="G23" s="257">
        <v>1.5</v>
      </c>
      <c r="H23" s="257">
        <f>VLOOKUP($B23, '[1]0106'!$B$6:$N$28, 13, FALSE)</f>
        <v>0.26315789473684209</v>
      </c>
      <c r="I23" s="257">
        <f>VLOOKUP($B23, '[1]0806'!$B$6:$N$28, 13, FALSE)</f>
        <v>0.30434782608695654</v>
      </c>
      <c r="J23" s="257">
        <f>VLOOKUP($B23, '[1]1506'!$B$6:$N$28, 13, FALSE)</f>
        <v>0.38095238095238093</v>
      </c>
      <c r="K23" s="257">
        <f>VLOOKUP($B23, '[1]2206'!$B$6:$N$28, 13, FALSE)</f>
        <v>9.5238095238095233E-2</v>
      </c>
      <c r="L23" s="257">
        <f>VLOOKUP($B23, '[1]2906'!$B$6:$N$28, 13, FALSE)</f>
        <v>0.3125</v>
      </c>
      <c r="M23" s="258"/>
      <c r="N23" s="257">
        <v>1.5</v>
      </c>
      <c r="O23" s="257">
        <v>1.5</v>
      </c>
      <c r="P23" s="257">
        <v>1.5</v>
      </c>
      <c r="Q23" s="257">
        <v>1.5</v>
      </c>
      <c r="R23" s="257">
        <v>1.5</v>
      </c>
      <c r="S23" s="257">
        <v>1.5</v>
      </c>
      <c r="T23" s="257"/>
      <c r="U23" s="259">
        <f t="shared" si="0"/>
        <v>13.356196197014274</v>
      </c>
      <c r="W23" s="259">
        <f t="shared" si="1"/>
        <v>9.5238095238095233E-2</v>
      </c>
      <c r="X23" s="259">
        <f t="shared" si="2"/>
        <v>0.26315789473684209</v>
      </c>
      <c r="Y23" s="259">
        <f t="shared" si="3"/>
        <v>0.30434782608695654</v>
      </c>
      <c r="Z23" s="259">
        <f t="shared" si="4"/>
        <v>0.3125</v>
      </c>
      <c r="AA23" s="259">
        <f t="shared" si="5"/>
        <v>0.38095238095238093</v>
      </c>
      <c r="AB23" s="259">
        <f t="shared" si="6"/>
        <v>1.5</v>
      </c>
      <c r="AC23" s="259">
        <f t="shared" si="7"/>
        <v>1.5</v>
      </c>
      <c r="AD23" s="259">
        <f t="shared" si="8"/>
        <v>1.5</v>
      </c>
      <c r="AE23" s="261">
        <f t="shared" si="9"/>
        <v>5.8561961970142749</v>
      </c>
    </row>
    <row r="24" spans="1:31" s="240" customFormat="1" ht="14.45" customHeight="1" x14ac:dyDescent="0.25">
      <c r="A24" s="254">
        <v>19</v>
      </c>
      <c r="B24" s="104" t="s">
        <v>131</v>
      </c>
      <c r="C24" s="179" t="s">
        <v>167</v>
      </c>
      <c r="D24" s="256">
        <v>0.75</v>
      </c>
      <c r="E24" s="105" t="s">
        <v>55</v>
      </c>
      <c r="F24" s="257">
        <v>1.5</v>
      </c>
      <c r="G24" s="257">
        <v>1.5</v>
      </c>
      <c r="H24" s="257">
        <v>1.5</v>
      </c>
      <c r="I24" s="257">
        <v>1.5</v>
      </c>
      <c r="J24" s="257">
        <f>VLOOKUP($B24, '[1]1506'!$B$6:$N$28, 13, FALSE)</f>
        <v>0.95238095238095233</v>
      </c>
      <c r="K24" s="257">
        <f>VLOOKUP($B24, '[1]2206'!$B$6:$N$28, 13, FALSE)</f>
        <v>0.7142857142857143</v>
      </c>
      <c r="L24" s="257">
        <f>VLOOKUP($B24, '[1]2906'!$B$6:$N$28, 13, FALSE)</f>
        <v>0.8125</v>
      </c>
      <c r="M24" s="258"/>
      <c r="N24" s="257">
        <f>VLOOKUP($B24, '[1]1008'!$B$6:$N$40, 13, FALSE)</f>
        <v>0.69565217391304346</v>
      </c>
      <c r="O24" s="257">
        <v>1.5</v>
      </c>
      <c r="P24" s="257">
        <f>VLOOKUP($B24, '[1]2408'!$B$6:$N$40, 13, FALSE)</f>
        <v>1</v>
      </c>
      <c r="Q24" s="257">
        <f>VLOOKUP($B24, '[1]3108'!$B$6:$N$40, 13, FALSE)</f>
        <v>1</v>
      </c>
      <c r="R24" s="257">
        <f>VLOOKUP($B24, '[1]0709'!$B$6:$N$40, 13, FALSE)</f>
        <v>0.41379310344827586</v>
      </c>
      <c r="S24" s="257">
        <f>VLOOKUP($B24, '[1]1409'!$B$6:$N$40, 13, FALSE)</f>
        <v>1</v>
      </c>
      <c r="T24" s="257"/>
      <c r="U24" s="259">
        <f t="shared" si="0"/>
        <v>14.088611944027987</v>
      </c>
      <c r="V24" s="232"/>
      <c r="W24" s="259">
        <f t="shared" si="1"/>
        <v>0.41379310344827586</v>
      </c>
      <c r="X24" s="259">
        <f t="shared" si="2"/>
        <v>0.69565217391304346</v>
      </c>
      <c r="Y24" s="259">
        <f t="shared" si="3"/>
        <v>0.7142857142857143</v>
      </c>
      <c r="Z24" s="259">
        <f t="shared" si="4"/>
        <v>0.8125</v>
      </c>
      <c r="AA24" s="259">
        <f t="shared" si="5"/>
        <v>0.95238095238095233</v>
      </c>
      <c r="AB24" s="259">
        <f t="shared" si="6"/>
        <v>1</v>
      </c>
      <c r="AC24" s="259">
        <f t="shared" si="7"/>
        <v>1</v>
      </c>
      <c r="AD24" s="259">
        <f t="shared" si="8"/>
        <v>1</v>
      </c>
      <c r="AE24" s="261">
        <f t="shared" si="9"/>
        <v>6.5886119440279858</v>
      </c>
    </row>
    <row r="25" spans="1:31" s="240" customFormat="1" ht="14.45" customHeight="1" x14ac:dyDescent="0.2">
      <c r="A25" s="254">
        <v>20</v>
      </c>
      <c r="B25" s="81" t="s">
        <v>113</v>
      </c>
      <c r="C25" s="269" t="s">
        <v>114</v>
      </c>
      <c r="D25" s="256">
        <v>0.75</v>
      </c>
      <c r="E25" s="270" t="s">
        <v>55</v>
      </c>
      <c r="F25" s="257">
        <v>1.5</v>
      </c>
      <c r="G25" s="257">
        <v>1.5</v>
      </c>
      <c r="H25" s="257">
        <f>VLOOKUP($B25, '[1]0106'!$B$6:$N$28, 13, FALSE)</f>
        <v>0.73684210526315785</v>
      </c>
      <c r="I25" s="257">
        <f>VLOOKUP($B25, '[1]0806'!$B$6:$N$28, 13, FALSE)</f>
        <v>0.91304347826086951</v>
      </c>
      <c r="J25" s="257">
        <f>VLOOKUP($B25, '[1]1506'!$B$6:$N$28, 13, FALSE)</f>
        <v>0.8571428571428571</v>
      </c>
      <c r="K25" s="257">
        <f>VLOOKUP($B25, '[1]2206'!$B$6:$N$28, 13, FALSE)</f>
        <v>0.95238095238095233</v>
      </c>
      <c r="L25" s="257">
        <f>VLOOKUP($B25, '[1]2906'!$B$6:$N$28, 13, FALSE)</f>
        <v>0.9375</v>
      </c>
      <c r="M25" s="258"/>
      <c r="N25" s="257">
        <f>VLOOKUP($B25, '[1]1008'!$B$6:$N$40, 13, FALSE)</f>
        <v>0.91304347826086951</v>
      </c>
      <c r="O25" s="257">
        <f>VLOOKUP($B25, '[1]1708'!$B$6:$N$40, 13, FALSE)</f>
        <v>0.88888888888888884</v>
      </c>
      <c r="P25" s="257">
        <f>VLOOKUP($B25, '[1]2408'!$B$6:$N$40, 13, FALSE)</f>
        <v>0.875</v>
      </c>
      <c r="Q25" s="257">
        <f>VLOOKUP($B25, '[1]3108'!$B$6:$N$40, 13, FALSE)</f>
        <v>1</v>
      </c>
      <c r="R25" s="257">
        <f>VLOOKUP($B25, '[1]0709'!$B$6:$N$40, 13, FALSE)</f>
        <v>0.48275862068965519</v>
      </c>
      <c r="S25" s="257">
        <f>VLOOKUP($B25, '[1]1409'!$B$6:$N$40, 13, FALSE)</f>
        <v>1</v>
      </c>
      <c r="T25" s="257"/>
      <c r="U25" s="259">
        <f t="shared" si="0"/>
        <v>12.55660038088725</v>
      </c>
      <c r="W25" s="259">
        <f t="shared" si="1"/>
        <v>0.48275862068965519</v>
      </c>
      <c r="X25" s="259">
        <f t="shared" si="2"/>
        <v>0.73684210526315785</v>
      </c>
      <c r="Y25" s="259">
        <f t="shared" si="3"/>
        <v>0.8571428571428571</v>
      </c>
      <c r="Z25" s="259">
        <f t="shared" si="4"/>
        <v>0.875</v>
      </c>
      <c r="AA25" s="259">
        <f t="shared" si="5"/>
        <v>0.88888888888888884</v>
      </c>
      <c r="AB25" s="259">
        <f t="shared" si="6"/>
        <v>0.91304347826086951</v>
      </c>
      <c r="AC25" s="259">
        <f t="shared" si="7"/>
        <v>0.91304347826086951</v>
      </c>
      <c r="AD25" s="259">
        <f t="shared" si="8"/>
        <v>0.9375</v>
      </c>
      <c r="AE25" s="261">
        <f t="shared" si="9"/>
        <v>6.6042194285062976</v>
      </c>
    </row>
    <row r="26" spans="1:31" s="240" customFormat="1" ht="14.45" customHeight="1" x14ac:dyDescent="0.2">
      <c r="A26" s="254">
        <v>21</v>
      </c>
      <c r="B26" s="81" t="s">
        <v>90</v>
      </c>
      <c r="C26" s="264" t="s">
        <v>168</v>
      </c>
      <c r="D26" s="256">
        <v>0.75</v>
      </c>
      <c r="E26" s="270" t="s">
        <v>75</v>
      </c>
      <c r="F26" s="257">
        <v>1.5</v>
      </c>
      <c r="G26" s="257">
        <v>1.5</v>
      </c>
      <c r="H26" s="257">
        <v>1.5</v>
      </c>
      <c r="I26" s="257">
        <v>1.5</v>
      </c>
      <c r="J26" s="257">
        <v>1.5</v>
      </c>
      <c r="K26" s="257">
        <v>1.5</v>
      </c>
      <c r="L26" s="257">
        <v>1.5</v>
      </c>
      <c r="M26" s="258"/>
      <c r="N26" s="257">
        <f>VLOOKUP($B26, '[1]1008'!$B$6:$N$40, 13, FALSE)</f>
        <v>0.52173913043478259</v>
      </c>
      <c r="O26" s="257">
        <f>VLOOKUP($B26, '[1]1708'!$B$6:$N$40, 13, FALSE)</f>
        <v>0.72222222222222221</v>
      </c>
      <c r="P26" s="257">
        <v>1.5</v>
      </c>
      <c r="Q26" s="257">
        <f>VLOOKUP($B26, '[1]3108'!$B$6:$N$40, 13, FALSE)</f>
        <v>0.17241379310344829</v>
      </c>
      <c r="R26" s="257">
        <f>VLOOKUP($B26, '[1]0709'!$B$6:$N$40, 13, FALSE)</f>
        <v>0.34482758620689657</v>
      </c>
      <c r="S26" s="257">
        <f>VLOOKUP($B26, '[1]1409'!$B$6:$N$40, 13, FALSE)</f>
        <v>0.42857142857142855</v>
      </c>
      <c r="T26" s="257"/>
      <c r="U26" s="259">
        <f t="shared" si="0"/>
        <v>14.189774160538779</v>
      </c>
      <c r="W26" s="259">
        <f t="shared" si="1"/>
        <v>0.17241379310344829</v>
      </c>
      <c r="X26" s="259">
        <f t="shared" si="2"/>
        <v>0.34482758620689657</v>
      </c>
      <c r="Y26" s="259">
        <f t="shared" si="3"/>
        <v>0.42857142857142855</v>
      </c>
      <c r="Z26" s="259">
        <f t="shared" si="4"/>
        <v>0.52173913043478259</v>
      </c>
      <c r="AA26" s="259">
        <f t="shared" si="5"/>
        <v>0.72222222222222221</v>
      </c>
      <c r="AB26" s="259">
        <f t="shared" si="6"/>
        <v>1.5</v>
      </c>
      <c r="AC26" s="259">
        <f t="shared" si="7"/>
        <v>1.5</v>
      </c>
      <c r="AD26" s="259">
        <f t="shared" si="8"/>
        <v>1.5</v>
      </c>
      <c r="AE26" s="261">
        <f t="shared" si="9"/>
        <v>6.6897741605387786</v>
      </c>
    </row>
    <row r="27" spans="1:31" s="240" customFormat="1" ht="14.45" customHeight="1" x14ac:dyDescent="0.2">
      <c r="A27" s="254">
        <v>22</v>
      </c>
      <c r="B27" s="81" t="s">
        <v>128</v>
      </c>
      <c r="C27" s="271" t="s">
        <v>129</v>
      </c>
      <c r="D27" s="256">
        <v>0.75</v>
      </c>
      <c r="E27" s="254" t="s">
        <v>85</v>
      </c>
      <c r="F27" s="257">
        <v>1.5</v>
      </c>
      <c r="G27" s="257">
        <v>1.5</v>
      </c>
      <c r="H27" s="257">
        <f>VLOOKUP($B27, '[1]0106'!$B$6:$N$28, 13, FALSE)</f>
        <v>0.63157894736842102</v>
      </c>
      <c r="I27" s="257">
        <f>VLOOKUP($B27, '[1]0806'!$B$6:$N$28, 13, FALSE)</f>
        <v>0.69565217391304346</v>
      </c>
      <c r="J27" s="257">
        <v>1.5</v>
      </c>
      <c r="K27" s="257">
        <f>VLOOKUP($B27, '[1]2206'!$B$6:$N$28, 13, FALSE)</f>
        <v>0.90476190476190477</v>
      </c>
      <c r="L27" s="257">
        <v>1.5</v>
      </c>
      <c r="M27" s="258"/>
      <c r="N27" s="257">
        <f>VLOOKUP($B27, '[1]1008'!$B$6:$N$40, 13, FALSE)</f>
        <v>0.56521739130434778</v>
      </c>
      <c r="O27" s="257">
        <v>1.5</v>
      </c>
      <c r="P27" s="257">
        <f>VLOOKUP($B27, '[1]2408'!$B$6:$N$40, 13, FALSE)</f>
        <v>0.375</v>
      </c>
      <c r="Q27" s="257">
        <f>VLOOKUP($B27, '[1]3108'!$B$6:$N$40, 13, FALSE)</f>
        <v>1.5</v>
      </c>
      <c r="R27" s="257">
        <v>1.5</v>
      </c>
      <c r="S27" s="257">
        <f>VLOOKUP($B27, '[1]1409'!$B$6:$N$40, 13, FALSE)</f>
        <v>1</v>
      </c>
      <c r="T27" s="257"/>
      <c r="U27" s="259">
        <f t="shared" si="0"/>
        <v>14.672210417347717</v>
      </c>
      <c r="W27" s="259">
        <f t="shared" si="1"/>
        <v>0.375</v>
      </c>
      <c r="X27" s="259">
        <f t="shared" si="2"/>
        <v>0.56521739130434778</v>
      </c>
      <c r="Y27" s="259">
        <f t="shared" si="3"/>
        <v>0.63157894736842102</v>
      </c>
      <c r="Z27" s="259">
        <f t="shared" si="4"/>
        <v>0.69565217391304346</v>
      </c>
      <c r="AA27" s="259">
        <f t="shared" si="5"/>
        <v>0.90476190476190477</v>
      </c>
      <c r="AB27" s="259">
        <f t="shared" si="6"/>
        <v>1</v>
      </c>
      <c r="AC27" s="259">
        <f t="shared" si="7"/>
        <v>1.5</v>
      </c>
      <c r="AD27" s="259">
        <f t="shared" si="8"/>
        <v>1.5</v>
      </c>
      <c r="AE27" s="261">
        <f t="shared" si="9"/>
        <v>7.172210417347717</v>
      </c>
    </row>
    <row r="28" spans="1:31" ht="14.45" customHeight="1" x14ac:dyDescent="0.25">
      <c r="A28" s="254">
        <v>23</v>
      </c>
      <c r="B28" s="81" t="s">
        <v>87</v>
      </c>
      <c r="C28" s="104" t="s">
        <v>88</v>
      </c>
      <c r="D28" s="256">
        <v>0.75694444444444453</v>
      </c>
      <c r="E28" s="272" t="s">
        <v>85</v>
      </c>
      <c r="F28" s="257">
        <v>1.5</v>
      </c>
      <c r="G28" s="257">
        <v>1.5</v>
      </c>
      <c r="H28" s="257">
        <f>VLOOKUP($B28, '[1]0106'!$B$6:$N$28, 13, FALSE)</f>
        <v>0.84210526315789469</v>
      </c>
      <c r="I28" s="257">
        <v>1.5</v>
      </c>
      <c r="J28" s="257">
        <f>VLOOKUP($B28, '[1]1506'!$B$6:$N$28, 13, FALSE)</f>
        <v>0.90476190476190477</v>
      </c>
      <c r="K28" s="257">
        <v>1.5</v>
      </c>
      <c r="L28" s="257">
        <v>1.5</v>
      </c>
      <c r="M28" s="258"/>
      <c r="N28" s="257">
        <v>1.5</v>
      </c>
      <c r="O28" s="257">
        <f>VLOOKUP($B28, '[1]1708'!$B$6:$N$40, 13, FALSE)</f>
        <v>0.94444444444444442</v>
      </c>
      <c r="P28" s="257">
        <f>VLOOKUP($B28, '[1]2408'!$B$6:$N$40, 13, FALSE)</f>
        <v>1</v>
      </c>
      <c r="Q28" s="257">
        <f>VLOOKUP($B28, '[1]3108'!$B$6:$N$40, 13, FALSE)</f>
        <v>1</v>
      </c>
      <c r="R28" s="257">
        <f>VLOOKUP($B28, '[1]0709'!$B$6:$N$40, 13, FALSE)</f>
        <v>0.72413793103448276</v>
      </c>
      <c r="S28" s="257">
        <f>VLOOKUP($B28, '[1]1409'!$B$6:$N$40, 13, FALSE)</f>
        <v>0.39285714285714285</v>
      </c>
      <c r="T28" s="257"/>
      <c r="U28" s="259">
        <f t="shared" si="0"/>
        <v>14.808306686255868</v>
      </c>
      <c r="V28" s="240"/>
      <c r="W28" s="259">
        <f t="shared" si="1"/>
        <v>0.39285714285714285</v>
      </c>
      <c r="X28" s="259">
        <f t="shared" si="2"/>
        <v>0.72413793103448276</v>
      </c>
      <c r="Y28" s="259">
        <f t="shared" si="3"/>
        <v>0.84210526315789469</v>
      </c>
      <c r="Z28" s="259">
        <f t="shared" si="4"/>
        <v>0.90476190476190477</v>
      </c>
      <c r="AA28" s="259">
        <f t="shared" si="5"/>
        <v>0.94444444444444442</v>
      </c>
      <c r="AB28" s="259">
        <f t="shared" si="6"/>
        <v>1</v>
      </c>
      <c r="AC28" s="259">
        <f t="shared" si="7"/>
        <v>1</v>
      </c>
      <c r="AD28" s="259">
        <f t="shared" si="8"/>
        <v>1.5</v>
      </c>
      <c r="AE28" s="261">
        <f t="shared" si="9"/>
        <v>7.3083066862558699</v>
      </c>
    </row>
    <row r="29" spans="1:31" ht="14.45" customHeight="1" x14ac:dyDescent="0.25">
      <c r="A29" s="254">
        <v>24</v>
      </c>
      <c r="B29" s="81" t="s">
        <v>169</v>
      </c>
      <c r="C29" s="104" t="s">
        <v>170</v>
      </c>
      <c r="D29" s="256">
        <v>0.75</v>
      </c>
      <c r="E29" s="272" t="s">
        <v>55</v>
      </c>
      <c r="F29" s="257">
        <v>1.5</v>
      </c>
      <c r="G29" s="257">
        <v>1.5</v>
      </c>
      <c r="H29" s="257">
        <v>1.5</v>
      </c>
      <c r="I29" s="257">
        <f>VLOOKUP($B29, '[1]0806'!$B$6:$N$28, 13, FALSE)</f>
        <v>0.78260869565217395</v>
      </c>
      <c r="J29" s="257">
        <f>VLOOKUP($B29, '[1]1506'!$B$6:$N$28, 13, FALSE)</f>
        <v>0.61904761904761907</v>
      </c>
      <c r="K29" s="257">
        <v>1.5</v>
      </c>
      <c r="L29" s="257">
        <f>VLOOKUP($B29, '[1]2906'!$B$6:$N$28, 13, FALSE)</f>
        <v>1</v>
      </c>
      <c r="M29" s="258"/>
      <c r="N29" s="257">
        <f>VLOOKUP($B29, '[1]1008'!$B$6:$N$40, 13, FALSE)</f>
        <v>0.82608695652173914</v>
      </c>
      <c r="O29" s="257">
        <v>1.5</v>
      </c>
      <c r="P29" s="257">
        <f>VLOOKUP($B29, '[1]2408'!$B$6:$N$40, 13, FALSE)</f>
        <v>0.79166666666666663</v>
      </c>
      <c r="Q29" s="257">
        <f>VLOOKUP($B29, '[1]3108'!$B$6:$N$40, 13, FALSE)</f>
        <v>1</v>
      </c>
      <c r="R29" s="257">
        <f>VLOOKUP($B29, '[1]0709'!$B$6:$N$40, 13, FALSE)</f>
        <v>0.89655172413793105</v>
      </c>
      <c r="S29" s="257">
        <v>1.5</v>
      </c>
      <c r="T29" s="257"/>
      <c r="U29" s="259">
        <f t="shared" si="0"/>
        <v>14.915961662026127</v>
      </c>
      <c r="V29" s="240"/>
      <c r="W29" s="259">
        <f t="shared" si="1"/>
        <v>0.61904761904761907</v>
      </c>
      <c r="X29" s="259">
        <f t="shared" si="2"/>
        <v>0.78260869565217395</v>
      </c>
      <c r="Y29" s="259">
        <f t="shared" si="3"/>
        <v>0.79166666666666663</v>
      </c>
      <c r="Z29" s="259">
        <f t="shared" si="4"/>
        <v>0.82608695652173914</v>
      </c>
      <c r="AA29" s="259">
        <f t="shared" si="5"/>
        <v>0.89655172413793105</v>
      </c>
      <c r="AB29" s="259">
        <f t="shared" si="6"/>
        <v>1</v>
      </c>
      <c r="AC29" s="259">
        <f t="shared" si="7"/>
        <v>1</v>
      </c>
      <c r="AD29" s="259">
        <f t="shared" si="8"/>
        <v>1.5</v>
      </c>
      <c r="AE29" s="261">
        <f t="shared" si="9"/>
        <v>7.4159616620261293</v>
      </c>
    </row>
    <row r="30" spans="1:31" ht="14.45" customHeight="1" x14ac:dyDescent="0.25">
      <c r="A30" s="254">
        <v>25</v>
      </c>
      <c r="B30" s="81" t="s">
        <v>134</v>
      </c>
      <c r="C30" s="104" t="s">
        <v>171</v>
      </c>
      <c r="D30" s="256">
        <v>0.75</v>
      </c>
      <c r="E30" s="272" t="s">
        <v>55</v>
      </c>
      <c r="F30" s="257">
        <v>1.5</v>
      </c>
      <c r="G30" s="257">
        <v>1.5</v>
      </c>
      <c r="H30" s="257">
        <f>VLOOKUP($B30, '[1]0106'!$B$6:$N$28, 13, FALSE)</f>
        <v>1</v>
      </c>
      <c r="I30" s="257">
        <f>VLOOKUP($B30, '[1]0806'!$B$6:$N$28, 13, FALSE)</f>
        <v>0.82608695652173914</v>
      </c>
      <c r="J30" s="257">
        <f>VLOOKUP($B30, '[1]1506'!$B$6:$N$28, 13, FALSE)</f>
        <v>1</v>
      </c>
      <c r="K30" s="257">
        <f>VLOOKUP($B30, '[1]2206'!$B$6:$N$28, 13, FALSE)</f>
        <v>1.5</v>
      </c>
      <c r="L30" s="257">
        <v>1.5</v>
      </c>
      <c r="M30" s="258"/>
      <c r="N30" s="257">
        <v>1.5</v>
      </c>
      <c r="O30" s="257">
        <f>VLOOKUP($B30, '[1]1708'!$B$6:$N$40, 13, FALSE)</f>
        <v>0.83333333333333337</v>
      </c>
      <c r="P30" s="257">
        <v>1.5</v>
      </c>
      <c r="Q30" s="257">
        <f>VLOOKUP($B30, '[1]3108'!$B$6:$N$40, 13, FALSE)</f>
        <v>1</v>
      </c>
      <c r="R30" s="257">
        <f>VLOOKUP($B30, '[1]0709'!$B$6:$N$40, 13, FALSE)</f>
        <v>1</v>
      </c>
      <c r="S30" s="257">
        <f>VLOOKUP($B30, '[1]1409'!$B$6:$N$40, 13, FALSE)</f>
        <v>1</v>
      </c>
      <c r="T30" s="257"/>
      <c r="U30" s="259">
        <f t="shared" si="0"/>
        <v>15.659420289855072</v>
      </c>
      <c r="V30" s="240"/>
      <c r="W30" s="259">
        <f t="shared" si="1"/>
        <v>0.82608695652173914</v>
      </c>
      <c r="X30" s="259">
        <f t="shared" si="2"/>
        <v>0.83333333333333337</v>
      </c>
      <c r="Y30" s="259">
        <f t="shared" si="3"/>
        <v>1</v>
      </c>
      <c r="Z30" s="259">
        <f t="shared" si="4"/>
        <v>1</v>
      </c>
      <c r="AA30" s="259">
        <f t="shared" si="5"/>
        <v>1</v>
      </c>
      <c r="AB30" s="259">
        <f t="shared" si="6"/>
        <v>1</v>
      </c>
      <c r="AC30" s="259">
        <f t="shared" si="7"/>
        <v>1</v>
      </c>
      <c r="AD30" s="259">
        <f t="shared" si="8"/>
        <v>1.5</v>
      </c>
      <c r="AE30" s="261">
        <f t="shared" si="9"/>
        <v>8.1594202898550723</v>
      </c>
    </row>
    <row r="31" spans="1:31" ht="14.45" customHeight="1" x14ac:dyDescent="0.25">
      <c r="A31" s="254">
        <v>26</v>
      </c>
      <c r="B31" s="81" t="s">
        <v>172</v>
      </c>
      <c r="C31" s="81" t="s">
        <v>173</v>
      </c>
      <c r="D31" s="256">
        <v>0.75694444444444453</v>
      </c>
      <c r="E31" s="272" t="s">
        <v>55</v>
      </c>
      <c r="F31" s="257">
        <v>1.5</v>
      </c>
      <c r="G31" s="257">
        <v>1.5</v>
      </c>
      <c r="H31" s="257">
        <v>1.5</v>
      </c>
      <c r="I31" s="257">
        <f>VLOOKUP($B31, '[1]0806'!$B$6:$N$28, 13, FALSE)</f>
        <v>0.73913043478260865</v>
      </c>
      <c r="J31" s="257">
        <f>VLOOKUP($B31, '[1]1506'!$B$6:$N$28, 13, FALSE)</f>
        <v>0.5714285714285714</v>
      </c>
      <c r="K31" s="257">
        <v>1.5</v>
      </c>
      <c r="L31" s="257">
        <v>1.5</v>
      </c>
      <c r="M31" s="258"/>
      <c r="N31" s="257">
        <f>VLOOKUP($B31, '[1]1008'!$B$6:$N$40, 13, FALSE)</f>
        <v>0.73913043478260865</v>
      </c>
      <c r="O31" s="257">
        <v>1.5</v>
      </c>
      <c r="P31" s="257">
        <v>1.5</v>
      </c>
      <c r="Q31" s="257">
        <f>VLOOKUP($B31, '[1]3108'!$B$6:$N$40, 13, FALSE)</f>
        <v>1</v>
      </c>
      <c r="R31" s="257">
        <f>VLOOKUP($B31, '[1]0709'!$B$6:$N$40, 13, FALSE)</f>
        <v>0.7931034482758621</v>
      </c>
      <c r="S31" s="257">
        <v>1.5</v>
      </c>
      <c r="T31" s="257"/>
      <c r="U31" s="259">
        <f t="shared" si="0"/>
        <v>15.842792889269649</v>
      </c>
      <c r="V31" s="240"/>
      <c r="W31" s="259">
        <f t="shared" si="1"/>
        <v>0.5714285714285714</v>
      </c>
      <c r="X31" s="259">
        <f t="shared" si="2"/>
        <v>0.73913043478260865</v>
      </c>
      <c r="Y31" s="259">
        <f t="shared" si="3"/>
        <v>0.73913043478260865</v>
      </c>
      <c r="Z31" s="259">
        <f t="shared" si="4"/>
        <v>0.7931034482758621</v>
      </c>
      <c r="AA31" s="259">
        <f t="shared" si="5"/>
        <v>1</v>
      </c>
      <c r="AB31" s="259">
        <f t="shared" si="6"/>
        <v>1.5</v>
      </c>
      <c r="AC31" s="259">
        <f t="shared" si="7"/>
        <v>1.5</v>
      </c>
      <c r="AD31" s="259">
        <f t="shared" si="8"/>
        <v>1.5</v>
      </c>
      <c r="AE31" s="261">
        <f t="shared" si="9"/>
        <v>8.342792889269651</v>
      </c>
    </row>
    <row r="32" spans="1:31" ht="14.45" customHeight="1" x14ac:dyDescent="0.25">
      <c r="A32" s="254">
        <v>27</v>
      </c>
      <c r="B32" s="81" t="s">
        <v>174</v>
      </c>
      <c r="C32" s="104" t="s">
        <v>175</v>
      </c>
      <c r="D32" s="256">
        <v>0.75</v>
      </c>
      <c r="E32" s="272" t="s">
        <v>85</v>
      </c>
      <c r="F32" s="257">
        <v>1.5</v>
      </c>
      <c r="G32" s="257">
        <v>1.5</v>
      </c>
      <c r="H32" s="257">
        <v>1.5</v>
      </c>
      <c r="I32" s="257">
        <f>VLOOKUP($B32, '[1]0806'!$B$6:$N$28, 13, FALSE)</f>
        <v>0.65217391304347827</v>
      </c>
      <c r="J32" s="257">
        <v>1.5</v>
      </c>
      <c r="K32" s="257">
        <v>1.5</v>
      </c>
      <c r="L32" s="257">
        <v>1.5</v>
      </c>
      <c r="M32" s="258"/>
      <c r="N32" s="257">
        <f>VLOOKUP($B32, '[1]1008'!$B$6:$N$40, 13, FALSE)</f>
        <v>0.34782608695652173</v>
      </c>
      <c r="O32" s="257">
        <v>1.5</v>
      </c>
      <c r="P32" s="257">
        <f>VLOOKUP($B32, '[1]2408'!$B$6:$N$40, 13, FALSE)</f>
        <v>0.625</v>
      </c>
      <c r="Q32" s="257">
        <v>1.5</v>
      </c>
      <c r="R32" s="257">
        <f>VLOOKUP($B32, '[1]0709'!$B$6:$N$40, 13, FALSE)</f>
        <v>0.86206896551724133</v>
      </c>
      <c r="S32" s="257">
        <v>1.5</v>
      </c>
      <c r="T32" s="257"/>
      <c r="U32" s="259">
        <f t="shared" si="0"/>
        <v>15.987068965517242</v>
      </c>
      <c r="V32" s="240"/>
      <c r="W32" s="259">
        <f t="shared" si="1"/>
        <v>0.34782608695652173</v>
      </c>
      <c r="X32" s="259">
        <f t="shared" si="2"/>
        <v>0.625</v>
      </c>
      <c r="Y32" s="259">
        <f t="shared" si="3"/>
        <v>0.65217391304347827</v>
      </c>
      <c r="Z32" s="259">
        <f t="shared" si="4"/>
        <v>0.86206896551724133</v>
      </c>
      <c r="AA32" s="259">
        <f t="shared" si="5"/>
        <v>1.5</v>
      </c>
      <c r="AB32" s="259">
        <f t="shared" si="6"/>
        <v>1.5</v>
      </c>
      <c r="AC32" s="259">
        <f t="shared" si="7"/>
        <v>1.5</v>
      </c>
      <c r="AD32" s="259">
        <f t="shared" si="8"/>
        <v>1.5</v>
      </c>
      <c r="AE32" s="261">
        <f t="shared" si="9"/>
        <v>8.487068965517242</v>
      </c>
    </row>
    <row r="33" spans="1:31" ht="14.45" customHeight="1" x14ac:dyDescent="0.25">
      <c r="A33" s="254">
        <v>28</v>
      </c>
      <c r="B33" s="81" t="s">
        <v>176</v>
      </c>
      <c r="C33" s="116" t="s">
        <v>100</v>
      </c>
      <c r="D33" s="256">
        <v>0.75</v>
      </c>
      <c r="E33" s="272" t="s">
        <v>85</v>
      </c>
      <c r="F33" s="257">
        <v>1.5</v>
      </c>
      <c r="G33" s="257">
        <v>1.5</v>
      </c>
      <c r="H33" s="257">
        <v>1.5</v>
      </c>
      <c r="I33" s="257">
        <f>VLOOKUP($B33, '[1]0806'!$B$6:$N$28, 13, FALSE)</f>
        <v>0.13043478260869565</v>
      </c>
      <c r="J33" s="257">
        <v>1.5</v>
      </c>
      <c r="K33" s="257">
        <f>VLOOKUP($B33, '[1]2206'!$B$6:$N$28, 13, FALSE)</f>
        <v>0.19047619047619047</v>
      </c>
      <c r="L33" s="257">
        <v>1.5</v>
      </c>
      <c r="M33" s="258"/>
      <c r="N33" s="257">
        <v>1.5</v>
      </c>
      <c r="O33" s="257">
        <v>1.5</v>
      </c>
      <c r="P33" s="257">
        <v>1.5</v>
      </c>
      <c r="Q33" s="257">
        <f>VLOOKUP($B33, '[1]3108'!$B$6:$N$40, 13, FALSE)</f>
        <v>1</v>
      </c>
      <c r="R33" s="257">
        <v>1.5</v>
      </c>
      <c r="S33" s="257">
        <v>1.5</v>
      </c>
      <c r="T33" s="257"/>
      <c r="U33" s="259">
        <f t="shared" si="0"/>
        <v>16.320910973084885</v>
      </c>
      <c r="V33" s="240"/>
      <c r="W33" s="259">
        <f t="shared" si="1"/>
        <v>0.13043478260869565</v>
      </c>
      <c r="X33" s="259">
        <f t="shared" si="2"/>
        <v>0.19047619047619047</v>
      </c>
      <c r="Y33" s="259">
        <f t="shared" si="3"/>
        <v>1</v>
      </c>
      <c r="Z33" s="259">
        <f t="shared" si="4"/>
        <v>1.5</v>
      </c>
      <c r="AA33" s="259">
        <f t="shared" si="5"/>
        <v>1.5</v>
      </c>
      <c r="AB33" s="259">
        <f t="shared" si="6"/>
        <v>1.5</v>
      </c>
      <c r="AC33" s="259">
        <f t="shared" si="7"/>
        <v>1.5</v>
      </c>
      <c r="AD33" s="259">
        <f t="shared" si="8"/>
        <v>1.5</v>
      </c>
      <c r="AE33" s="261">
        <f t="shared" si="9"/>
        <v>8.8209109730848851</v>
      </c>
    </row>
    <row r="34" spans="1:31" ht="14.45" customHeight="1" x14ac:dyDescent="0.25">
      <c r="A34" s="254">
        <v>29</v>
      </c>
      <c r="B34" s="179" t="s">
        <v>106</v>
      </c>
      <c r="C34" s="81" t="s">
        <v>177</v>
      </c>
      <c r="D34" s="256">
        <v>0.75</v>
      </c>
      <c r="E34" s="273" t="s">
        <v>85</v>
      </c>
      <c r="F34" s="257">
        <v>1.5</v>
      </c>
      <c r="G34" s="257">
        <v>1.5</v>
      </c>
      <c r="H34" s="257">
        <v>1.5</v>
      </c>
      <c r="I34" s="257">
        <v>1.5</v>
      </c>
      <c r="J34" s="257">
        <v>1.5</v>
      </c>
      <c r="K34" s="257">
        <v>1.5</v>
      </c>
      <c r="L34" s="257">
        <v>1.5</v>
      </c>
      <c r="M34" s="258"/>
      <c r="N34" s="257">
        <v>1.5</v>
      </c>
      <c r="O34" s="257">
        <v>1.5</v>
      </c>
      <c r="P34" s="257">
        <f>VLOOKUP($B34, '[1]2408'!$B$6:$N$40, 13, FALSE)</f>
        <v>0.83333333333333337</v>
      </c>
      <c r="Q34" s="257">
        <f>VLOOKUP($B34, '[1]3108'!$B$6:$N$40, 13, FALSE)</f>
        <v>1</v>
      </c>
      <c r="R34" s="257">
        <f>VLOOKUP($B34, '[1]0709'!$B$6:$N$40, 13, FALSE)</f>
        <v>0.58620689655172409</v>
      </c>
      <c r="S34" s="257">
        <f>VLOOKUP($B34, '[1]1409'!$B$6:$N$40, 13, FALSE)</f>
        <v>0.6428571428571429</v>
      </c>
      <c r="T34" s="257"/>
      <c r="U34" s="259">
        <f t="shared" si="0"/>
        <v>16.5623973727422</v>
      </c>
      <c r="V34" s="240"/>
      <c r="W34" s="259">
        <f t="shared" si="1"/>
        <v>0.58620689655172409</v>
      </c>
      <c r="X34" s="259">
        <f t="shared" si="2"/>
        <v>0.6428571428571429</v>
      </c>
      <c r="Y34" s="259">
        <f t="shared" si="3"/>
        <v>0.83333333333333337</v>
      </c>
      <c r="Z34" s="259">
        <f t="shared" si="4"/>
        <v>1</v>
      </c>
      <c r="AA34" s="259">
        <f t="shared" si="5"/>
        <v>1.5</v>
      </c>
      <c r="AB34" s="259">
        <f t="shared" si="6"/>
        <v>1.5</v>
      </c>
      <c r="AC34" s="259">
        <f t="shared" si="7"/>
        <v>1.5</v>
      </c>
      <c r="AD34" s="259">
        <f t="shared" si="8"/>
        <v>1.5</v>
      </c>
      <c r="AE34" s="261">
        <f t="shared" si="9"/>
        <v>9.0623973727422005</v>
      </c>
    </row>
    <row r="35" spans="1:31" ht="14.45" customHeight="1" x14ac:dyDescent="0.25">
      <c r="A35" s="254">
        <v>30</v>
      </c>
      <c r="B35" s="81" t="s">
        <v>82</v>
      </c>
      <c r="C35" s="104" t="s">
        <v>57</v>
      </c>
      <c r="D35" s="256">
        <v>0.75694444444444453</v>
      </c>
      <c r="E35" s="105" t="s">
        <v>75</v>
      </c>
      <c r="F35" s="257">
        <v>1.5</v>
      </c>
      <c r="G35" s="257">
        <v>1.5</v>
      </c>
      <c r="H35" s="257">
        <v>1.5</v>
      </c>
      <c r="I35" s="257">
        <v>1.5</v>
      </c>
      <c r="J35" s="257">
        <v>1.5</v>
      </c>
      <c r="K35" s="257">
        <v>1.5</v>
      </c>
      <c r="L35" s="257">
        <v>1.5</v>
      </c>
      <c r="M35" s="258"/>
      <c r="N35" s="257">
        <v>1.5</v>
      </c>
      <c r="O35" s="257">
        <v>1.5</v>
      </c>
      <c r="P35" s="257">
        <f>VLOOKUP($B35, '[1]2408'!$B$6:$N$40, 13, FALSE)</f>
        <v>0.75</v>
      </c>
      <c r="Q35" s="257">
        <f>VLOOKUP($B35, '[1]3108'!$B$6:$N$40, 13, FALSE)</f>
        <v>1</v>
      </c>
      <c r="R35" s="257">
        <v>1.5</v>
      </c>
      <c r="S35" s="257">
        <f>VLOOKUP($B35, '[1]1409'!$B$6:$N$40, 13, FALSE)</f>
        <v>0.32142857142857145</v>
      </c>
      <c r="T35" s="257"/>
      <c r="U35" s="259">
        <f t="shared" si="0"/>
        <v>17.071428571428573</v>
      </c>
      <c r="V35" s="240"/>
      <c r="W35" s="259">
        <f t="shared" si="1"/>
        <v>0.32142857142857145</v>
      </c>
      <c r="X35" s="259">
        <f t="shared" si="2"/>
        <v>0.75</v>
      </c>
      <c r="Y35" s="259">
        <f t="shared" si="3"/>
        <v>1</v>
      </c>
      <c r="Z35" s="259">
        <f t="shared" si="4"/>
        <v>1.5</v>
      </c>
      <c r="AA35" s="259">
        <f t="shared" si="5"/>
        <v>1.5</v>
      </c>
      <c r="AB35" s="259">
        <f t="shared" si="6"/>
        <v>1.5</v>
      </c>
      <c r="AC35" s="259">
        <f t="shared" si="7"/>
        <v>1.5</v>
      </c>
      <c r="AD35" s="259">
        <f t="shared" si="8"/>
        <v>1.5</v>
      </c>
      <c r="AE35" s="261">
        <f t="shared" si="9"/>
        <v>9.5714285714285712</v>
      </c>
    </row>
    <row r="36" spans="1:31" ht="14.45" customHeight="1" x14ac:dyDescent="0.25">
      <c r="A36" s="254">
        <v>31</v>
      </c>
      <c r="B36" s="104" t="s">
        <v>74</v>
      </c>
      <c r="C36" s="179" t="s">
        <v>181</v>
      </c>
      <c r="D36" s="256">
        <v>0.75694444444444453</v>
      </c>
      <c r="E36" s="105" t="s">
        <v>75</v>
      </c>
      <c r="F36" s="257">
        <v>1.5</v>
      </c>
      <c r="G36" s="257">
        <v>1.5</v>
      </c>
      <c r="H36" s="257">
        <v>1.5</v>
      </c>
      <c r="I36" s="257">
        <v>1.5</v>
      </c>
      <c r="J36" s="257">
        <v>1.5</v>
      </c>
      <c r="K36" s="257">
        <v>1.5</v>
      </c>
      <c r="L36" s="257">
        <v>1.5</v>
      </c>
      <c r="M36" s="258"/>
      <c r="N36" s="257">
        <v>1.5</v>
      </c>
      <c r="O36" s="257">
        <v>1.5</v>
      </c>
      <c r="P36" s="257">
        <v>1.5</v>
      </c>
      <c r="Q36" s="257">
        <f>VLOOKUP($B36, '[1]3108'!$B$6:$N$40, 13, FALSE)</f>
        <v>1</v>
      </c>
      <c r="R36" s="257">
        <v>1.5</v>
      </c>
      <c r="S36" s="257">
        <f>VLOOKUP($B36, '[1]1409'!$B$6:$N$40, 13, FALSE)</f>
        <v>0.25</v>
      </c>
      <c r="T36" s="257"/>
      <c r="U36" s="259">
        <f t="shared" si="0"/>
        <v>17.75</v>
      </c>
      <c r="V36" s="240"/>
      <c r="W36" s="259">
        <f t="shared" si="1"/>
        <v>0.25</v>
      </c>
      <c r="X36" s="259">
        <f t="shared" si="2"/>
        <v>1</v>
      </c>
      <c r="Y36" s="259">
        <f t="shared" si="3"/>
        <v>1.5</v>
      </c>
      <c r="Z36" s="259">
        <f t="shared" si="4"/>
        <v>1.5</v>
      </c>
      <c r="AA36" s="259">
        <f t="shared" si="5"/>
        <v>1.5</v>
      </c>
      <c r="AB36" s="259">
        <f t="shared" si="6"/>
        <v>1.5</v>
      </c>
      <c r="AC36" s="259">
        <f t="shared" si="7"/>
        <v>1.5</v>
      </c>
      <c r="AD36" s="259">
        <f t="shared" si="8"/>
        <v>1.5</v>
      </c>
      <c r="AE36" s="261">
        <f t="shared" si="9"/>
        <v>10.25</v>
      </c>
    </row>
    <row r="37" spans="1:31" ht="14.45" customHeight="1" x14ac:dyDescent="0.25">
      <c r="A37" s="254">
        <v>32</v>
      </c>
      <c r="B37" s="104" t="s">
        <v>125</v>
      </c>
      <c r="C37" s="179" t="s">
        <v>126</v>
      </c>
      <c r="D37" s="256">
        <v>0.75</v>
      </c>
      <c r="E37" s="105" t="s">
        <v>85</v>
      </c>
      <c r="F37" s="257">
        <v>1.5</v>
      </c>
      <c r="G37" s="257">
        <v>1.5</v>
      </c>
      <c r="H37" s="257">
        <v>1.5</v>
      </c>
      <c r="I37" s="257">
        <v>1.5</v>
      </c>
      <c r="J37" s="257">
        <v>1.5</v>
      </c>
      <c r="K37" s="257">
        <v>1.5</v>
      </c>
      <c r="L37" s="257">
        <v>1.5</v>
      </c>
      <c r="M37" s="258"/>
      <c r="N37" s="257">
        <v>1.5</v>
      </c>
      <c r="O37" s="257">
        <v>1.5</v>
      </c>
      <c r="P37" s="257">
        <v>1.5</v>
      </c>
      <c r="Q37" s="257">
        <f>VLOOKUP($B37, '[1]3108'!$B$6:$N$40, 13, FALSE)</f>
        <v>1</v>
      </c>
      <c r="R37" s="257">
        <f>VLOOKUP($B37, '[1]0709'!$B$6:$N$40, 13, FALSE)</f>
        <v>0.82758620689655171</v>
      </c>
      <c r="S37" s="257">
        <f>VLOOKUP($B37, '[1]1409'!$B$6:$N$40, 13, FALSE)</f>
        <v>1</v>
      </c>
      <c r="T37" s="257"/>
      <c r="U37" s="259">
        <f t="shared" si="0"/>
        <v>17.827586206896552</v>
      </c>
      <c r="V37" s="240"/>
      <c r="W37" s="259">
        <f t="shared" si="1"/>
        <v>0.82758620689655171</v>
      </c>
      <c r="X37" s="259">
        <f t="shared" si="2"/>
        <v>1</v>
      </c>
      <c r="Y37" s="259">
        <f t="shared" si="3"/>
        <v>1</v>
      </c>
      <c r="Z37" s="259">
        <f t="shared" si="4"/>
        <v>1.5</v>
      </c>
      <c r="AA37" s="259">
        <f t="shared" si="5"/>
        <v>1.5</v>
      </c>
      <c r="AB37" s="259">
        <f t="shared" si="6"/>
        <v>1.5</v>
      </c>
      <c r="AC37" s="259">
        <f t="shared" si="7"/>
        <v>1.5</v>
      </c>
      <c r="AD37" s="259">
        <f t="shared" si="8"/>
        <v>1.5</v>
      </c>
      <c r="AE37" s="261">
        <f t="shared" si="9"/>
        <v>10.327586206896552</v>
      </c>
    </row>
    <row r="38" spans="1:31" ht="14.45" customHeight="1" x14ac:dyDescent="0.25">
      <c r="A38" s="254">
        <v>33</v>
      </c>
      <c r="B38" s="81" t="s">
        <v>116</v>
      </c>
      <c r="C38" s="81" t="s">
        <v>117</v>
      </c>
      <c r="D38" s="256">
        <v>0.75</v>
      </c>
      <c r="E38" s="274" t="s">
        <v>55</v>
      </c>
      <c r="F38" s="257">
        <v>1.5</v>
      </c>
      <c r="G38" s="257">
        <v>1.5</v>
      </c>
      <c r="H38" s="257">
        <v>1.5</v>
      </c>
      <c r="I38" s="257">
        <v>1.5</v>
      </c>
      <c r="J38" s="257">
        <v>1.5</v>
      </c>
      <c r="K38" s="257">
        <v>1.5</v>
      </c>
      <c r="L38" s="257">
        <v>1.5</v>
      </c>
      <c r="M38" s="258"/>
      <c r="N38" s="257">
        <v>1.5</v>
      </c>
      <c r="O38" s="257">
        <v>1.5</v>
      </c>
      <c r="P38" s="257">
        <v>1.5</v>
      </c>
      <c r="Q38" s="257">
        <v>1.5</v>
      </c>
      <c r="R38" s="257">
        <f>VLOOKUP($B38, '[1]0709'!$B$6:$N$40, 13, FALSE)</f>
        <v>0.65517241379310343</v>
      </c>
      <c r="S38" s="257">
        <f>VLOOKUP($B38, '[1]1409'!$B$6:$N$40, 13, FALSE)</f>
        <v>1</v>
      </c>
      <c r="T38" s="257"/>
      <c r="U38" s="259">
        <f t="shared" si="0"/>
        <v>18.155172413793103</v>
      </c>
      <c r="W38" s="259">
        <f t="shared" si="1"/>
        <v>0.65517241379310343</v>
      </c>
      <c r="X38" s="259">
        <f t="shared" si="2"/>
        <v>1</v>
      </c>
      <c r="Y38" s="259">
        <f t="shared" si="3"/>
        <v>1.5</v>
      </c>
      <c r="Z38" s="259">
        <f t="shared" si="4"/>
        <v>1.5</v>
      </c>
      <c r="AA38" s="259">
        <f t="shared" si="5"/>
        <v>1.5</v>
      </c>
      <c r="AB38" s="259">
        <f t="shared" si="6"/>
        <v>1.5</v>
      </c>
      <c r="AC38" s="259">
        <f t="shared" si="7"/>
        <v>1.5</v>
      </c>
      <c r="AD38" s="259">
        <f t="shared" si="8"/>
        <v>1.5</v>
      </c>
      <c r="AE38" s="261">
        <f t="shared" si="9"/>
        <v>10.655172413793103</v>
      </c>
    </row>
    <row r="39" spans="1:31" ht="14.45" customHeight="1" x14ac:dyDescent="0.25">
      <c r="A39" s="254">
        <v>34</v>
      </c>
      <c r="B39" s="161" t="s">
        <v>178</v>
      </c>
      <c r="C39" s="207" t="s">
        <v>179</v>
      </c>
      <c r="D39" s="256">
        <v>0.75694444444444453</v>
      </c>
      <c r="E39" s="205" t="s">
        <v>79</v>
      </c>
      <c r="F39" s="257">
        <v>1.5</v>
      </c>
      <c r="G39" s="257">
        <v>1.5</v>
      </c>
      <c r="H39" s="257">
        <f>VLOOKUP($B39, '[1]0106'!$B$6:$N$28, 13, FALSE)</f>
        <v>0.94736842105263153</v>
      </c>
      <c r="I39" s="257">
        <f>VLOOKUP($B39, '[1]0806'!$B$6:$N$28, 13, FALSE)</f>
        <v>1</v>
      </c>
      <c r="J39" s="257">
        <v>1.5</v>
      </c>
      <c r="K39" s="257">
        <v>1.5</v>
      </c>
      <c r="L39" s="257">
        <v>1.5</v>
      </c>
      <c r="M39" s="258"/>
      <c r="N39" s="257">
        <v>1.5</v>
      </c>
      <c r="O39" s="257">
        <v>1.5</v>
      </c>
      <c r="P39" s="257">
        <v>1.5</v>
      </c>
      <c r="Q39" s="257">
        <v>1.5</v>
      </c>
      <c r="R39" s="257">
        <v>1.5</v>
      </c>
      <c r="S39" s="257">
        <v>1.5</v>
      </c>
      <c r="T39" s="257"/>
      <c r="U39" s="259">
        <f t="shared" si="0"/>
        <v>18.44736842105263</v>
      </c>
      <c r="W39" s="259">
        <f t="shared" si="1"/>
        <v>0.94736842105263153</v>
      </c>
      <c r="X39" s="259">
        <f t="shared" si="2"/>
        <v>1</v>
      </c>
      <c r="Y39" s="259">
        <f t="shared" si="3"/>
        <v>1.5</v>
      </c>
      <c r="Z39" s="259">
        <f t="shared" si="4"/>
        <v>1.5</v>
      </c>
      <c r="AA39" s="259">
        <f t="shared" si="5"/>
        <v>1.5</v>
      </c>
      <c r="AB39" s="259">
        <f t="shared" si="6"/>
        <v>1.5</v>
      </c>
      <c r="AC39" s="259">
        <f t="shared" si="7"/>
        <v>1.5</v>
      </c>
      <c r="AD39" s="259">
        <f t="shared" si="8"/>
        <v>1.5</v>
      </c>
      <c r="AE39" s="261">
        <f t="shared" si="9"/>
        <v>10.947368421052632</v>
      </c>
    </row>
    <row r="40" spans="1:31" ht="14.45" customHeight="1" x14ac:dyDescent="0.25">
      <c r="A40" s="254">
        <v>35</v>
      </c>
      <c r="B40" s="81" t="s">
        <v>180</v>
      </c>
      <c r="C40" s="124" t="s">
        <v>181</v>
      </c>
      <c r="D40" s="256">
        <v>0.75694444444444453</v>
      </c>
      <c r="E40" s="125" t="s">
        <v>182</v>
      </c>
      <c r="F40" s="257">
        <v>1.5</v>
      </c>
      <c r="G40" s="257">
        <v>1.5</v>
      </c>
      <c r="H40" s="257">
        <v>1.5</v>
      </c>
      <c r="I40" s="257">
        <v>1.5</v>
      </c>
      <c r="J40" s="257">
        <v>1.5</v>
      </c>
      <c r="K40" s="257">
        <v>1.5</v>
      </c>
      <c r="L40" s="257">
        <v>1.5</v>
      </c>
      <c r="M40" s="258"/>
      <c r="N40" s="257">
        <v>1.5</v>
      </c>
      <c r="O40" s="257">
        <v>1.5</v>
      </c>
      <c r="P40" s="257">
        <v>1.5</v>
      </c>
      <c r="Q40" s="257">
        <v>1.5</v>
      </c>
      <c r="R40" s="257">
        <f>VLOOKUP($B40, '[1]0709'!$B$6:$N$40, 13, FALSE)</f>
        <v>0.44827586206896552</v>
      </c>
      <c r="S40" s="257">
        <v>1.5</v>
      </c>
      <c r="T40" s="257"/>
      <c r="U40" s="259">
        <f t="shared" si="0"/>
        <v>18.448275862068964</v>
      </c>
      <c r="V40" s="240"/>
      <c r="W40" s="259">
        <f t="shared" si="1"/>
        <v>0.44827586206896552</v>
      </c>
      <c r="X40" s="259">
        <f t="shared" si="2"/>
        <v>1.5</v>
      </c>
      <c r="Y40" s="259">
        <f t="shared" si="3"/>
        <v>1.5</v>
      </c>
      <c r="Z40" s="259">
        <f t="shared" si="4"/>
        <v>1.5</v>
      </c>
      <c r="AA40" s="259">
        <f t="shared" si="5"/>
        <v>1.5</v>
      </c>
      <c r="AB40" s="259">
        <f t="shared" si="6"/>
        <v>1.5</v>
      </c>
      <c r="AC40" s="259">
        <f t="shared" si="7"/>
        <v>1.5</v>
      </c>
      <c r="AD40" s="259">
        <f t="shared" si="8"/>
        <v>1.5</v>
      </c>
      <c r="AE40" s="261">
        <f t="shared" si="9"/>
        <v>10.948275862068964</v>
      </c>
    </row>
    <row r="41" spans="1:31" ht="14.45" customHeight="1" x14ac:dyDescent="0.25">
      <c r="A41" s="254">
        <v>36</v>
      </c>
      <c r="B41" s="104" t="s">
        <v>187</v>
      </c>
      <c r="C41" s="179" t="s">
        <v>100</v>
      </c>
      <c r="D41" s="256">
        <v>0.75</v>
      </c>
      <c r="E41" s="275" t="s">
        <v>75</v>
      </c>
      <c r="F41" s="257">
        <v>1.5</v>
      </c>
      <c r="G41" s="257">
        <v>1.5</v>
      </c>
      <c r="H41" s="257">
        <v>1.5</v>
      </c>
      <c r="I41" s="257">
        <v>1.5</v>
      </c>
      <c r="J41" s="257">
        <v>1.5</v>
      </c>
      <c r="K41" s="257">
        <v>1.5</v>
      </c>
      <c r="L41" s="257">
        <v>1.5</v>
      </c>
      <c r="M41" s="258"/>
      <c r="N41" s="257">
        <v>1.5</v>
      </c>
      <c r="O41" s="257">
        <v>1.5</v>
      </c>
      <c r="P41" s="257">
        <v>1.5</v>
      </c>
      <c r="Q41" s="257">
        <v>1.5</v>
      </c>
      <c r="R41" s="257">
        <v>1.5</v>
      </c>
      <c r="S41" s="257">
        <f>VLOOKUP($B41, '[1]1409'!$B$6:$N$40, 13, FALSE)</f>
        <v>0.5357142857142857</v>
      </c>
      <c r="T41" s="257"/>
      <c r="U41" s="259">
        <f t="shared" si="0"/>
        <v>18.535714285714285</v>
      </c>
      <c r="V41" s="240"/>
      <c r="W41" s="259">
        <f t="shared" si="1"/>
        <v>0.5357142857142857</v>
      </c>
      <c r="X41" s="259">
        <f t="shared" si="2"/>
        <v>1.5</v>
      </c>
      <c r="Y41" s="259">
        <f t="shared" si="3"/>
        <v>1.5</v>
      </c>
      <c r="Z41" s="259">
        <f t="shared" si="4"/>
        <v>1.5</v>
      </c>
      <c r="AA41" s="259">
        <f t="shared" si="5"/>
        <v>1.5</v>
      </c>
      <c r="AB41" s="259">
        <f t="shared" si="6"/>
        <v>1.5</v>
      </c>
      <c r="AC41" s="259">
        <f t="shared" si="7"/>
        <v>1.5</v>
      </c>
      <c r="AD41" s="259">
        <f t="shared" si="8"/>
        <v>1.5</v>
      </c>
      <c r="AE41" s="261">
        <f t="shared" si="9"/>
        <v>11.035714285714285</v>
      </c>
    </row>
    <row r="42" spans="1:31" ht="14.45" customHeight="1" x14ac:dyDescent="0.25">
      <c r="A42" s="254">
        <v>37</v>
      </c>
      <c r="B42" s="104" t="s">
        <v>186</v>
      </c>
      <c r="C42" s="179" t="s">
        <v>100</v>
      </c>
      <c r="D42" s="256">
        <v>0.75</v>
      </c>
      <c r="E42" s="275" t="s">
        <v>75</v>
      </c>
      <c r="F42" s="257">
        <v>1.5</v>
      </c>
      <c r="G42" s="257">
        <v>1.5</v>
      </c>
      <c r="H42" s="257">
        <v>1.5</v>
      </c>
      <c r="I42" s="257">
        <v>1.5</v>
      </c>
      <c r="J42" s="257">
        <v>1.5</v>
      </c>
      <c r="K42" s="257">
        <v>1.5</v>
      </c>
      <c r="L42" s="257">
        <v>1.5</v>
      </c>
      <c r="M42" s="258"/>
      <c r="N42" s="257">
        <v>1.5</v>
      </c>
      <c r="O42" s="257">
        <v>1.5</v>
      </c>
      <c r="P42" s="257">
        <v>1.5</v>
      </c>
      <c r="Q42" s="257">
        <v>1.5</v>
      </c>
      <c r="R42" s="257">
        <v>1.5</v>
      </c>
      <c r="S42" s="257">
        <f>VLOOKUP($B42, '[1]1409'!$B$6:$N$40, 13, FALSE)</f>
        <v>0.6071428571428571</v>
      </c>
      <c r="T42" s="257"/>
      <c r="U42" s="259">
        <f t="shared" si="0"/>
        <v>18.607142857142858</v>
      </c>
      <c r="V42" s="240"/>
      <c r="W42" s="259">
        <f t="shared" si="1"/>
        <v>0.6071428571428571</v>
      </c>
      <c r="X42" s="259">
        <f t="shared" si="2"/>
        <v>1.5</v>
      </c>
      <c r="Y42" s="259">
        <f t="shared" si="3"/>
        <v>1.5</v>
      </c>
      <c r="Z42" s="259">
        <f t="shared" si="4"/>
        <v>1.5</v>
      </c>
      <c r="AA42" s="259">
        <f t="shared" si="5"/>
        <v>1.5</v>
      </c>
      <c r="AB42" s="259">
        <f t="shared" si="6"/>
        <v>1.5</v>
      </c>
      <c r="AC42" s="259">
        <f t="shared" si="7"/>
        <v>1.5</v>
      </c>
      <c r="AD42" s="259">
        <f t="shared" si="8"/>
        <v>1.5</v>
      </c>
      <c r="AE42" s="261">
        <f t="shared" si="9"/>
        <v>11.107142857142858</v>
      </c>
    </row>
    <row r="43" spans="1:31" ht="14.45" customHeight="1" x14ac:dyDescent="0.25">
      <c r="A43" s="254">
        <v>38</v>
      </c>
      <c r="B43" s="104" t="s">
        <v>185</v>
      </c>
      <c r="C43" s="207" t="s">
        <v>100</v>
      </c>
      <c r="D43" s="256">
        <v>0.75</v>
      </c>
      <c r="E43" s="275" t="s">
        <v>75</v>
      </c>
      <c r="F43" s="257">
        <v>1.5</v>
      </c>
      <c r="G43" s="257">
        <v>1.5</v>
      </c>
      <c r="H43" s="257">
        <v>1.5</v>
      </c>
      <c r="I43" s="257">
        <v>1.5</v>
      </c>
      <c r="J43" s="257">
        <v>1.5</v>
      </c>
      <c r="K43" s="257">
        <v>1.5</v>
      </c>
      <c r="L43" s="257">
        <v>1.5</v>
      </c>
      <c r="M43" s="258"/>
      <c r="N43" s="257">
        <v>1.5</v>
      </c>
      <c r="O43" s="257">
        <v>1.5</v>
      </c>
      <c r="P43" s="257">
        <v>1.5</v>
      </c>
      <c r="Q43" s="257">
        <v>1.5</v>
      </c>
      <c r="R43" s="257">
        <v>1.5</v>
      </c>
      <c r="S43" s="257">
        <f>VLOOKUP($B43, '[1]1409'!$B$6:$N$40, 13, FALSE)</f>
        <v>0.6785714285714286</v>
      </c>
      <c r="T43" s="257"/>
      <c r="U43" s="259">
        <f t="shared" si="0"/>
        <v>18.678571428571427</v>
      </c>
      <c r="V43" s="240"/>
      <c r="W43" s="259">
        <f t="shared" si="1"/>
        <v>0.6785714285714286</v>
      </c>
      <c r="X43" s="259">
        <f t="shared" si="2"/>
        <v>1.5</v>
      </c>
      <c r="Y43" s="259">
        <f t="shared" si="3"/>
        <v>1.5</v>
      </c>
      <c r="Z43" s="259">
        <f t="shared" si="4"/>
        <v>1.5</v>
      </c>
      <c r="AA43" s="259">
        <f t="shared" si="5"/>
        <v>1.5</v>
      </c>
      <c r="AB43" s="259">
        <f t="shared" si="6"/>
        <v>1.5</v>
      </c>
      <c r="AC43" s="259">
        <f t="shared" si="7"/>
        <v>1.5</v>
      </c>
      <c r="AD43" s="259">
        <f t="shared" si="8"/>
        <v>1.5</v>
      </c>
      <c r="AE43" s="261">
        <f t="shared" si="9"/>
        <v>11.178571428571429</v>
      </c>
    </row>
    <row r="44" spans="1:31" ht="14.45" customHeight="1" x14ac:dyDescent="0.25">
      <c r="A44" s="254">
        <v>39</v>
      </c>
      <c r="B44" s="81" t="s">
        <v>183</v>
      </c>
      <c r="C44" s="81" t="s">
        <v>129</v>
      </c>
      <c r="D44" s="256">
        <v>0.75</v>
      </c>
      <c r="E44" s="272" t="s">
        <v>55</v>
      </c>
      <c r="F44" s="257">
        <v>1.5</v>
      </c>
      <c r="G44" s="257">
        <v>1.5</v>
      </c>
      <c r="H44" s="257">
        <v>1.5</v>
      </c>
      <c r="I44" s="257">
        <f>VLOOKUP($B44, '[1]0806'!$B$6:$N$28, 13, FALSE)</f>
        <v>0.86956521739130432</v>
      </c>
      <c r="J44" s="257">
        <v>1.5</v>
      </c>
      <c r="K44" s="257">
        <v>1.5</v>
      </c>
      <c r="L44" s="257">
        <v>1.5</v>
      </c>
      <c r="M44" s="258"/>
      <c r="N44" s="257">
        <v>1.5</v>
      </c>
      <c r="O44" s="257">
        <v>1.5</v>
      </c>
      <c r="P44" s="257">
        <v>1.5</v>
      </c>
      <c r="Q44" s="257">
        <v>1.5</v>
      </c>
      <c r="R44" s="257">
        <v>1.5</v>
      </c>
      <c r="S44" s="257">
        <v>1.5</v>
      </c>
      <c r="T44" s="257"/>
      <c r="U44" s="259">
        <f t="shared" si="0"/>
        <v>18.869565217391305</v>
      </c>
      <c r="V44" s="240"/>
      <c r="W44" s="259">
        <f t="shared" si="1"/>
        <v>0.86956521739130432</v>
      </c>
      <c r="X44" s="259">
        <f t="shared" si="2"/>
        <v>1.5</v>
      </c>
      <c r="Y44" s="259">
        <f t="shared" si="3"/>
        <v>1.5</v>
      </c>
      <c r="Z44" s="259">
        <f t="shared" si="4"/>
        <v>1.5</v>
      </c>
      <c r="AA44" s="259">
        <f t="shared" si="5"/>
        <v>1.5</v>
      </c>
      <c r="AB44" s="259">
        <f t="shared" si="6"/>
        <v>1.5</v>
      </c>
      <c r="AC44" s="259">
        <f t="shared" si="7"/>
        <v>1.5</v>
      </c>
      <c r="AD44" s="259">
        <f t="shared" si="8"/>
        <v>1.5</v>
      </c>
      <c r="AE44" s="261">
        <f t="shared" si="9"/>
        <v>11.369565217391305</v>
      </c>
    </row>
    <row r="45" spans="1:31" ht="14.45" customHeight="1" x14ac:dyDescent="0.25">
      <c r="A45" s="254">
        <v>40</v>
      </c>
      <c r="B45" s="81" t="s">
        <v>184</v>
      </c>
      <c r="C45" s="81" t="s">
        <v>72</v>
      </c>
      <c r="D45" s="256">
        <v>0.75</v>
      </c>
      <c r="E45" s="272" t="s">
        <v>79</v>
      </c>
      <c r="F45" s="257">
        <v>1.5</v>
      </c>
      <c r="G45" s="257">
        <v>1.5</v>
      </c>
      <c r="H45" s="257">
        <v>1.5</v>
      </c>
      <c r="I45" s="257">
        <v>1.5</v>
      </c>
      <c r="J45" s="257">
        <v>1.5</v>
      </c>
      <c r="K45" s="257">
        <v>1.5</v>
      </c>
      <c r="L45" s="257">
        <v>1.5</v>
      </c>
      <c r="M45" s="258"/>
      <c r="N45" s="257">
        <v>1.5</v>
      </c>
      <c r="O45" s="257">
        <v>1.5</v>
      </c>
      <c r="P45" s="257">
        <v>1.5</v>
      </c>
      <c r="Q45" s="257">
        <v>1.5</v>
      </c>
      <c r="R45" s="257">
        <f>VLOOKUP($B45, '[1]0709'!$B$6:$N$40, 13, FALSE)</f>
        <v>1</v>
      </c>
      <c r="S45" s="257">
        <v>1.5</v>
      </c>
      <c r="T45" s="257"/>
      <c r="U45" s="259">
        <f t="shared" si="0"/>
        <v>19</v>
      </c>
      <c r="V45" s="241"/>
      <c r="W45" s="259">
        <f t="shared" si="1"/>
        <v>1</v>
      </c>
      <c r="X45" s="259">
        <f t="shared" si="2"/>
        <v>1.5</v>
      </c>
      <c r="Y45" s="259">
        <f t="shared" si="3"/>
        <v>1.5</v>
      </c>
      <c r="Z45" s="259">
        <f t="shared" si="4"/>
        <v>1.5</v>
      </c>
      <c r="AA45" s="259">
        <f t="shared" si="5"/>
        <v>1.5</v>
      </c>
      <c r="AB45" s="259">
        <f t="shared" si="6"/>
        <v>1.5</v>
      </c>
      <c r="AC45" s="259">
        <f t="shared" si="7"/>
        <v>1.5</v>
      </c>
      <c r="AD45" s="259">
        <f t="shared" si="8"/>
        <v>1.5</v>
      </c>
      <c r="AE45" s="261">
        <f t="shared" si="9"/>
        <v>11.5</v>
      </c>
    </row>
  </sheetData>
  <autoFilter ref="A5:AE45" xr:uid="{EE37F727-8EDA-405C-9E5C-553863F99D5F}">
    <sortState xmlns:xlrd2="http://schemas.microsoft.com/office/spreadsheetml/2017/richdata2" ref="A6:AE45">
      <sortCondition ref="AE5:AE45"/>
    </sortState>
  </autoFilter>
  <pageMargins left="0.70866141732283472" right="0.70866141732283472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DF5A-BE15-4246-BF4A-E5BBFBCC488F}">
  <dimension ref="A1:AT950"/>
  <sheetViews>
    <sheetView tabSelected="1" topLeftCell="G1" zoomScaleNormal="100" workbookViewId="0">
      <pane ySplit="5" topLeftCell="A6" activePane="bottomLeft" state="frozenSplit"/>
      <selection pane="bottomLeft" activeCell="P1" sqref="P1:P1048576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7109375" style="10" customWidth="1"/>
    <col min="4" max="4" width="6.140625" style="10" customWidth="1"/>
    <col min="5" max="5" width="15" style="10" customWidth="1"/>
    <col min="6" max="6" width="16.85546875" style="10" customWidth="1"/>
    <col min="7" max="7" width="14.5703125" style="10" customWidth="1"/>
    <col min="8" max="9" width="6" style="9" customWidth="1"/>
    <col min="10" max="10" width="8.5703125" style="10" customWidth="1"/>
    <col min="11" max="11" width="19.140625" style="9" customWidth="1"/>
    <col min="12" max="12" width="8.85546875" style="10" customWidth="1"/>
    <col min="13" max="13" width="10.5703125" customWidth="1"/>
    <col min="14" max="14" width="6.5703125" customWidth="1"/>
    <col min="15" max="15" width="12.42578125" customWidth="1"/>
    <col min="16" max="17" width="9" customWidth="1"/>
    <col min="18" max="18" width="8.42578125" customWidth="1"/>
    <col min="19" max="19" width="8.5703125" customWidth="1"/>
    <col min="20" max="27" width="9" customWidth="1"/>
    <col min="28" max="43" width="8.5703125" customWidth="1"/>
    <col min="44" max="45" width="6.5703125" style="223" customWidth="1"/>
  </cols>
  <sheetData>
    <row r="1" spans="1:45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25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25">
      <c r="A3" s="25"/>
      <c r="B3" s="25"/>
      <c r="D3" s="9"/>
      <c r="E3" s="26" t="s">
        <v>10</v>
      </c>
      <c r="F3" s="17"/>
      <c r="G3" s="17"/>
      <c r="H3" s="18" t="s">
        <v>15</v>
      </c>
      <c r="I3" s="27">
        <v>28</v>
      </c>
      <c r="J3" s="18">
        <v>19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276" t="s">
        <v>18</v>
      </c>
      <c r="AG3" s="277"/>
      <c r="AH3" s="277"/>
      <c r="AI3" s="278"/>
      <c r="AJ3" s="276" t="s">
        <v>19</v>
      </c>
      <c r="AK3" s="277"/>
      <c r="AL3" s="277"/>
      <c r="AM3" s="278"/>
      <c r="AN3" s="276" t="s">
        <v>20</v>
      </c>
      <c r="AO3" s="277"/>
      <c r="AP3" s="277"/>
      <c r="AQ3" s="278"/>
      <c r="AR3" s="25" t="s">
        <v>21</v>
      </c>
      <c r="AS3" s="27"/>
    </row>
    <row r="4" spans="1:45" ht="26.25" customHeight="1" thickBot="1" x14ac:dyDescent="0.25">
      <c r="A4" s="35" t="s">
        <v>22</v>
      </c>
      <c r="B4" s="36" t="s">
        <v>23</v>
      </c>
      <c r="C4" s="37" t="s">
        <v>24</v>
      </c>
      <c r="D4" s="279" t="s">
        <v>25</v>
      </c>
      <c r="E4" s="277"/>
      <c r="F4" s="38" t="s">
        <v>26</v>
      </c>
      <c r="G4" s="39" t="s">
        <v>27</v>
      </c>
      <c r="H4" s="40" t="s">
        <v>28</v>
      </c>
      <c r="I4" s="41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0" t="s">
        <v>28</v>
      </c>
      <c r="AS4" s="40" t="s">
        <v>29</v>
      </c>
    </row>
    <row r="5" spans="1:45" s="79" customFormat="1" ht="12.75" customHeight="1" x14ac:dyDescent="0.2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4"/>
      <c r="U5" s="74"/>
      <c r="V5" s="74"/>
      <c r="W5" s="74"/>
      <c r="X5" s="75"/>
      <c r="Y5" s="75"/>
      <c r="Z5" s="75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4" t="s">
        <v>52</v>
      </c>
      <c r="AS5" s="64" t="s">
        <v>53</v>
      </c>
    </row>
    <row r="6" spans="1:45" s="103" customFormat="1" ht="13.7" customHeight="1" x14ac:dyDescent="0.2">
      <c r="A6" s="80">
        <v>1</v>
      </c>
      <c r="B6" s="81" t="s">
        <v>54</v>
      </c>
      <c r="C6" s="82" t="s">
        <v>55</v>
      </c>
      <c r="D6" s="83" t="s">
        <v>56</v>
      </c>
      <c r="E6" s="84">
        <v>175</v>
      </c>
      <c r="F6" s="81" t="s">
        <v>57</v>
      </c>
      <c r="G6" s="85" t="s">
        <v>58</v>
      </c>
      <c r="H6" s="86" t="s">
        <v>1</v>
      </c>
      <c r="I6" s="87" t="s">
        <v>2</v>
      </c>
      <c r="J6" s="88" t="str">
        <f t="shared" ref="J6:J33" si="0">IF(P6&lt;0.97,"18:00","18:10")</f>
        <v>18:10</v>
      </c>
      <c r="K6" s="89">
        <v>0.79675925925925928</v>
      </c>
      <c r="L6" s="90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0.79280634031589559</v>
      </c>
      <c r="M6" s="91">
        <f t="shared" ref="M6:M24" si="1">(K6-J6)*L6</f>
        <v>3.156543762368838E-2</v>
      </c>
      <c r="N6" s="92">
        <f t="shared" ref="N6:N33" si="2">IF(K6="Dnf",1,(IF(K6="Dns",1.5,(IF(K6="Dsq",1.5,(A6/I$3))))))</f>
        <v>3.5714285714285712E-2</v>
      </c>
      <c r="O6" s="93">
        <v>91841249</v>
      </c>
      <c r="P6" s="94">
        <v>1.016</v>
      </c>
      <c r="Q6" s="95">
        <v>0.89270000000000005</v>
      </c>
      <c r="R6" s="95">
        <v>1.1068</v>
      </c>
      <c r="S6" s="95">
        <v>1.2388999999999999</v>
      </c>
      <c r="T6" s="96">
        <v>0.97719999999999996</v>
      </c>
      <c r="U6" s="96">
        <v>0.88060000000000005</v>
      </c>
      <c r="V6" s="96">
        <v>1.0657000000000001</v>
      </c>
      <c r="W6" s="96">
        <v>1.1688000000000001</v>
      </c>
      <c r="X6" s="97">
        <v>0.94769999999999999</v>
      </c>
      <c r="Y6" s="97">
        <v>0.80369999999999997</v>
      </c>
      <c r="Z6" s="97">
        <v>1.0468</v>
      </c>
      <c r="AA6" s="97">
        <v>1.1897</v>
      </c>
      <c r="AB6" s="98">
        <f t="shared" ref="AB6:AB33" si="3">P6</f>
        <v>1.016</v>
      </c>
      <c r="AC6" s="99">
        <f t="shared" ref="AC6:AC33" si="4">X6</f>
        <v>0.94769999999999999</v>
      </c>
      <c r="AD6" s="99">
        <f t="shared" ref="AD6:AD33" si="5">T6</f>
        <v>0.97719999999999996</v>
      </c>
      <c r="AE6" s="100">
        <f t="shared" ref="AE6:AE33" si="6">AC6*(T6/P6)</f>
        <v>0.91150830708661412</v>
      </c>
      <c r="AF6" s="101">
        <f t="shared" ref="AF6:AF33" si="7">Q6</f>
        <v>0.89270000000000005</v>
      </c>
      <c r="AG6" s="102">
        <f t="shared" ref="AG6:AG33" si="8">Y6</f>
        <v>0.80369999999999997</v>
      </c>
      <c r="AH6" s="102">
        <f t="shared" ref="AH6:AH33" si="9">U6</f>
        <v>0.88060000000000005</v>
      </c>
      <c r="AI6" s="100">
        <f t="shared" ref="AI6:AI33" si="10">AG6*(U6/Q6)</f>
        <v>0.79280634031589559</v>
      </c>
      <c r="AJ6" s="101">
        <f t="shared" ref="AJ6:AJ33" si="11">R6</f>
        <v>1.1068</v>
      </c>
      <c r="AK6" s="102">
        <f t="shared" ref="AK6:AK33" si="12">Z6</f>
        <v>1.0468</v>
      </c>
      <c r="AL6" s="102">
        <f t="shared" ref="AL6:AL33" si="13">V6</f>
        <v>1.0657000000000001</v>
      </c>
      <c r="AM6" s="100">
        <f t="shared" ref="AM6:AM33" si="14">AK6*(V6/R6)</f>
        <v>1.0079280448138779</v>
      </c>
      <c r="AN6" s="101">
        <f t="shared" ref="AN6:AN33" si="15">S6</f>
        <v>1.2388999999999999</v>
      </c>
      <c r="AO6" s="102">
        <f t="shared" ref="AO6:AO33" si="16">AA6</f>
        <v>1.1897</v>
      </c>
      <c r="AP6" s="102">
        <f t="shared" ref="AP6:AP33" si="17">W6</f>
        <v>1.1688000000000001</v>
      </c>
      <c r="AQ6" s="100">
        <f t="shared" ref="AQ6:AQ33" si="18">AO6*(W6/S6)</f>
        <v>1.1223838566470257</v>
      </c>
      <c r="AR6" s="86" t="s">
        <v>1</v>
      </c>
      <c r="AS6" s="86" t="s">
        <v>2</v>
      </c>
    </row>
    <row r="7" spans="1:45" s="103" customFormat="1" ht="13.7" customHeight="1" x14ac:dyDescent="0.2">
      <c r="A7" s="80">
        <v>2</v>
      </c>
      <c r="B7" s="104" t="s">
        <v>59</v>
      </c>
      <c r="C7" s="105" t="s">
        <v>55</v>
      </c>
      <c r="D7" s="83" t="s">
        <v>56</v>
      </c>
      <c r="E7" s="84">
        <v>11172</v>
      </c>
      <c r="F7" s="81" t="s">
        <v>60</v>
      </c>
      <c r="G7" s="106" t="s">
        <v>61</v>
      </c>
      <c r="H7" s="80" t="s">
        <v>2</v>
      </c>
      <c r="I7" s="107" t="s">
        <v>2</v>
      </c>
      <c r="J7" s="88" t="str">
        <f t="shared" si="0"/>
        <v>18:10</v>
      </c>
      <c r="K7" s="89">
        <v>0.79350694444444436</v>
      </c>
      <c r="L7" s="90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0.87670000000000003</v>
      </c>
      <c r="M7" s="91">
        <f t="shared" si="1"/>
        <v>3.2054343749999853E-2</v>
      </c>
      <c r="N7" s="92">
        <f t="shared" si="2"/>
        <v>7.1428571428571425E-2</v>
      </c>
      <c r="O7" s="108">
        <v>90518559</v>
      </c>
      <c r="P7" s="109">
        <v>1.0947</v>
      </c>
      <c r="Q7" s="110">
        <v>0.93620000000000003</v>
      </c>
      <c r="R7" s="110">
        <v>1.2012</v>
      </c>
      <c r="S7" s="110">
        <v>1.3443000000000001</v>
      </c>
      <c r="T7" s="111">
        <v>1.0442</v>
      </c>
      <c r="U7" s="112">
        <v>0.87670000000000003</v>
      </c>
      <c r="V7" s="112">
        <v>1.1535</v>
      </c>
      <c r="W7" s="112">
        <v>1.3089</v>
      </c>
      <c r="X7" s="113">
        <v>1.0442</v>
      </c>
      <c r="Y7" s="113">
        <v>0.87670000000000003</v>
      </c>
      <c r="Z7" s="113">
        <v>1.1535</v>
      </c>
      <c r="AA7" s="113">
        <v>1.3089</v>
      </c>
      <c r="AB7" s="98">
        <f t="shared" si="3"/>
        <v>1.0947</v>
      </c>
      <c r="AC7" s="99">
        <f t="shared" si="4"/>
        <v>1.0442</v>
      </c>
      <c r="AD7" s="99">
        <f t="shared" si="5"/>
        <v>1.0442</v>
      </c>
      <c r="AE7" s="100">
        <f t="shared" si="6"/>
        <v>0.9960296336895953</v>
      </c>
      <c r="AF7" s="101">
        <f t="shared" si="7"/>
        <v>0.93620000000000003</v>
      </c>
      <c r="AG7" s="102">
        <f t="shared" si="8"/>
        <v>0.87670000000000003</v>
      </c>
      <c r="AH7" s="102">
        <f t="shared" si="9"/>
        <v>0.87670000000000003</v>
      </c>
      <c r="AI7" s="100">
        <f t="shared" si="10"/>
        <v>0.82098151036103406</v>
      </c>
      <c r="AJ7" s="101">
        <f t="shared" si="11"/>
        <v>1.2012</v>
      </c>
      <c r="AK7" s="102">
        <f t="shared" si="12"/>
        <v>1.1535</v>
      </c>
      <c r="AL7" s="102">
        <f t="shared" si="13"/>
        <v>1.1535</v>
      </c>
      <c r="AM7" s="100">
        <f t="shared" si="14"/>
        <v>1.1076941808191807</v>
      </c>
      <c r="AN7" s="101">
        <f t="shared" si="15"/>
        <v>1.3443000000000001</v>
      </c>
      <c r="AO7" s="102">
        <f t="shared" si="16"/>
        <v>1.3089</v>
      </c>
      <c r="AP7" s="102">
        <f t="shared" si="17"/>
        <v>1.3089</v>
      </c>
      <c r="AQ7" s="100">
        <f t="shared" si="18"/>
        <v>1.2744322026333406</v>
      </c>
      <c r="AR7" s="86" t="s">
        <v>2</v>
      </c>
      <c r="AS7" s="86" t="s">
        <v>2</v>
      </c>
    </row>
    <row r="8" spans="1:45" s="103" customFormat="1" ht="12.75" customHeight="1" x14ac:dyDescent="0.2">
      <c r="A8" s="80">
        <v>3</v>
      </c>
      <c r="B8" s="81" t="s">
        <v>62</v>
      </c>
      <c r="C8" s="82" t="s">
        <v>55</v>
      </c>
      <c r="D8" s="83" t="s">
        <v>56</v>
      </c>
      <c r="E8" s="84">
        <v>14784</v>
      </c>
      <c r="F8" s="104" t="s">
        <v>63</v>
      </c>
      <c r="G8" s="114" t="s">
        <v>64</v>
      </c>
      <c r="H8" s="86" t="s">
        <v>1</v>
      </c>
      <c r="I8" s="115" t="s">
        <v>2</v>
      </c>
      <c r="J8" s="88" t="str">
        <f t="shared" si="0"/>
        <v>18:00</v>
      </c>
      <c r="K8" s="89">
        <v>0.79381944444444441</v>
      </c>
      <c r="L8" s="90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0.73501196037666627</v>
      </c>
      <c r="M8" s="91">
        <f t="shared" si="1"/>
        <v>3.2207815763727506E-2</v>
      </c>
      <c r="N8" s="92">
        <f t="shared" si="2"/>
        <v>0.10714285714285714</v>
      </c>
      <c r="O8" s="108">
        <v>92057626</v>
      </c>
      <c r="P8" s="94">
        <v>0.95240000000000002</v>
      </c>
      <c r="Q8" s="95">
        <v>0.81769999999999998</v>
      </c>
      <c r="R8" s="95">
        <v>1.0439000000000001</v>
      </c>
      <c r="S8" s="95">
        <v>1.1563000000000001</v>
      </c>
      <c r="T8" s="96">
        <v>0.92589999999999995</v>
      </c>
      <c r="U8" s="96">
        <v>0.80879999999999996</v>
      </c>
      <c r="V8" s="96">
        <v>1.0149999999999999</v>
      </c>
      <c r="W8" s="96">
        <v>1.1048</v>
      </c>
      <c r="X8" s="97">
        <v>0.9</v>
      </c>
      <c r="Y8" s="97">
        <v>0.74309999999999998</v>
      </c>
      <c r="Z8" s="97">
        <v>0.99070000000000003</v>
      </c>
      <c r="AA8" s="97">
        <v>1.1231</v>
      </c>
      <c r="AB8" s="98">
        <f t="shared" si="3"/>
        <v>0.95240000000000002</v>
      </c>
      <c r="AC8" s="99">
        <f t="shared" si="4"/>
        <v>0.9</v>
      </c>
      <c r="AD8" s="99">
        <f t="shared" si="5"/>
        <v>0.92589999999999995</v>
      </c>
      <c r="AE8" s="100">
        <f t="shared" si="6"/>
        <v>0.8749580008399831</v>
      </c>
      <c r="AF8" s="101">
        <f t="shared" si="7"/>
        <v>0.81769999999999998</v>
      </c>
      <c r="AG8" s="102">
        <f t="shared" si="8"/>
        <v>0.74309999999999998</v>
      </c>
      <c r="AH8" s="102">
        <f t="shared" si="9"/>
        <v>0.80879999999999996</v>
      </c>
      <c r="AI8" s="100">
        <f t="shared" si="10"/>
        <v>0.73501196037666627</v>
      </c>
      <c r="AJ8" s="101">
        <f t="shared" si="11"/>
        <v>1.0439000000000001</v>
      </c>
      <c r="AK8" s="102">
        <f t="shared" si="12"/>
        <v>0.99070000000000003</v>
      </c>
      <c r="AL8" s="102">
        <f t="shared" si="13"/>
        <v>1.0149999999999999</v>
      </c>
      <c r="AM8" s="100">
        <f t="shared" si="14"/>
        <v>0.96327282306734352</v>
      </c>
      <c r="AN8" s="101">
        <f t="shared" si="15"/>
        <v>1.1563000000000001</v>
      </c>
      <c r="AO8" s="102">
        <f t="shared" si="16"/>
        <v>1.1231</v>
      </c>
      <c r="AP8" s="102">
        <f t="shared" si="17"/>
        <v>1.1048</v>
      </c>
      <c r="AQ8" s="100">
        <f t="shared" si="18"/>
        <v>1.0730786820029403</v>
      </c>
      <c r="AR8" s="80" t="s">
        <v>1</v>
      </c>
      <c r="AS8" s="80" t="s">
        <v>2</v>
      </c>
    </row>
    <row r="9" spans="1:45" s="103" customFormat="1" ht="13.7" customHeight="1" x14ac:dyDescent="0.2">
      <c r="A9" s="80">
        <v>4</v>
      </c>
      <c r="B9" s="116" t="s">
        <v>65</v>
      </c>
      <c r="C9" s="117" t="s">
        <v>55</v>
      </c>
      <c r="D9" s="118" t="s">
        <v>56</v>
      </c>
      <c r="E9" s="119">
        <v>88</v>
      </c>
      <c r="F9" s="116" t="s">
        <v>66</v>
      </c>
      <c r="G9" s="120" t="s">
        <v>67</v>
      </c>
      <c r="H9" s="121" t="s">
        <v>2</v>
      </c>
      <c r="I9" s="122" t="s">
        <v>1</v>
      </c>
      <c r="J9" s="88" t="str">
        <f t="shared" si="0"/>
        <v>18:10</v>
      </c>
      <c r="K9" s="89">
        <v>0.79570601851851841</v>
      </c>
      <c r="L9" s="90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0.88500000000000001</v>
      </c>
      <c r="M9" s="91">
        <f t="shared" si="1"/>
        <v>3.4303993055555385E-2</v>
      </c>
      <c r="N9" s="92">
        <f t="shared" si="2"/>
        <v>0.14285714285714285</v>
      </c>
      <c r="O9" s="123">
        <v>40290565</v>
      </c>
      <c r="P9" s="94">
        <v>1.0193000000000001</v>
      </c>
      <c r="Q9" s="95">
        <v>0.88500000000000001</v>
      </c>
      <c r="R9" s="95">
        <v>1.1140000000000001</v>
      </c>
      <c r="S9" s="95">
        <v>1.2343</v>
      </c>
      <c r="T9" s="96">
        <v>0.99619999999999997</v>
      </c>
      <c r="U9" s="96">
        <v>0.8821</v>
      </c>
      <c r="V9" s="96">
        <v>1.0876999999999999</v>
      </c>
      <c r="W9" s="96">
        <v>1.1883999999999999</v>
      </c>
      <c r="X9" s="97">
        <v>0.97389999999999999</v>
      </c>
      <c r="Y9" s="97">
        <v>0.82840000000000003</v>
      </c>
      <c r="Z9" s="97">
        <v>1.0710999999999999</v>
      </c>
      <c r="AA9" s="97">
        <v>1.2001999999999999</v>
      </c>
      <c r="AB9" s="98">
        <f t="shared" si="3"/>
        <v>1.0193000000000001</v>
      </c>
      <c r="AC9" s="99">
        <f t="shared" si="4"/>
        <v>0.97389999999999999</v>
      </c>
      <c r="AD9" s="99">
        <f t="shared" si="5"/>
        <v>0.99619999999999997</v>
      </c>
      <c r="AE9" s="100">
        <f t="shared" si="6"/>
        <v>0.95182888256646714</v>
      </c>
      <c r="AF9" s="101">
        <f t="shared" si="7"/>
        <v>0.88500000000000001</v>
      </c>
      <c r="AG9" s="102">
        <f t="shared" si="8"/>
        <v>0.82840000000000003</v>
      </c>
      <c r="AH9" s="102">
        <f t="shared" si="9"/>
        <v>0.8821</v>
      </c>
      <c r="AI9" s="100">
        <f t="shared" si="10"/>
        <v>0.8256854689265537</v>
      </c>
      <c r="AJ9" s="101">
        <f t="shared" si="11"/>
        <v>1.1140000000000001</v>
      </c>
      <c r="AK9" s="102">
        <f t="shared" si="12"/>
        <v>1.0710999999999999</v>
      </c>
      <c r="AL9" s="102">
        <f t="shared" si="13"/>
        <v>1.0876999999999999</v>
      </c>
      <c r="AM9" s="100">
        <f t="shared" si="14"/>
        <v>1.0458128096947932</v>
      </c>
      <c r="AN9" s="101">
        <f t="shared" si="15"/>
        <v>1.2343</v>
      </c>
      <c r="AO9" s="102">
        <f t="shared" si="16"/>
        <v>1.2001999999999999</v>
      </c>
      <c r="AP9" s="102">
        <f t="shared" si="17"/>
        <v>1.1883999999999999</v>
      </c>
      <c r="AQ9" s="100">
        <f t="shared" si="18"/>
        <v>1.1555680790731586</v>
      </c>
      <c r="AR9" s="121" t="s">
        <v>2</v>
      </c>
      <c r="AS9" s="121" t="s">
        <v>1</v>
      </c>
    </row>
    <row r="10" spans="1:45" s="103" customFormat="1" ht="13.7" customHeight="1" x14ac:dyDescent="0.2">
      <c r="A10" s="80">
        <v>5</v>
      </c>
      <c r="B10" s="124" t="s">
        <v>68</v>
      </c>
      <c r="C10" s="125" t="s">
        <v>55</v>
      </c>
      <c r="D10" s="126" t="s">
        <v>56</v>
      </c>
      <c r="E10" s="125">
        <v>14118</v>
      </c>
      <c r="F10" s="124" t="s">
        <v>69</v>
      </c>
      <c r="G10" s="127" t="s">
        <v>70</v>
      </c>
      <c r="H10" s="128" t="s">
        <v>1</v>
      </c>
      <c r="I10" s="129" t="s">
        <v>2</v>
      </c>
      <c r="J10" s="88" t="str">
        <f t="shared" si="0"/>
        <v>18:10</v>
      </c>
      <c r="K10" s="130">
        <v>0.79861111111111116</v>
      </c>
      <c r="L10" s="131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0.84925541106931757</v>
      </c>
      <c r="M10" s="132">
        <f t="shared" si="1"/>
        <v>3.5385642127888202E-2</v>
      </c>
      <c r="N10" s="133">
        <f t="shared" si="2"/>
        <v>0.17857142857142858</v>
      </c>
      <c r="O10" s="134">
        <v>90691690</v>
      </c>
      <c r="P10" s="135">
        <v>1.0794999999999999</v>
      </c>
      <c r="Q10" s="136">
        <v>0.93049999999999999</v>
      </c>
      <c r="R10" s="136">
        <v>1.1816</v>
      </c>
      <c r="S10" s="136">
        <v>1.3103</v>
      </c>
      <c r="T10" s="137">
        <v>1.0597000000000001</v>
      </c>
      <c r="U10" s="138">
        <v>0.92359999999999998</v>
      </c>
      <c r="V10" s="138">
        <v>1.1598999999999999</v>
      </c>
      <c r="W10" s="138">
        <v>1.2724</v>
      </c>
      <c r="X10" s="139">
        <v>1.0217000000000001</v>
      </c>
      <c r="Y10" s="139">
        <v>0.85560000000000003</v>
      </c>
      <c r="Z10" s="139">
        <v>1.1277999999999999</v>
      </c>
      <c r="AA10" s="139">
        <v>1.2814000000000001</v>
      </c>
      <c r="AB10" s="98">
        <f t="shared" si="3"/>
        <v>1.0794999999999999</v>
      </c>
      <c r="AC10" s="99">
        <f t="shared" si="4"/>
        <v>1.0217000000000001</v>
      </c>
      <c r="AD10" s="99">
        <f t="shared" si="5"/>
        <v>1.0597000000000001</v>
      </c>
      <c r="AE10" s="100">
        <f t="shared" si="6"/>
        <v>1.0029601574803153</v>
      </c>
      <c r="AF10" s="101">
        <f t="shared" si="7"/>
        <v>0.93049999999999999</v>
      </c>
      <c r="AG10" s="102">
        <f t="shared" si="8"/>
        <v>0.85560000000000003</v>
      </c>
      <c r="AH10" s="102">
        <f t="shared" si="9"/>
        <v>0.92359999999999998</v>
      </c>
      <c r="AI10" s="100">
        <f t="shared" si="10"/>
        <v>0.84925541106931757</v>
      </c>
      <c r="AJ10" s="101">
        <f t="shared" si="11"/>
        <v>1.1816</v>
      </c>
      <c r="AK10" s="102">
        <f t="shared" si="12"/>
        <v>1.1277999999999999</v>
      </c>
      <c r="AL10" s="102">
        <f t="shared" si="13"/>
        <v>1.1598999999999999</v>
      </c>
      <c r="AM10" s="100">
        <f t="shared" si="14"/>
        <v>1.1070880331753552</v>
      </c>
      <c r="AN10" s="101">
        <f t="shared" si="15"/>
        <v>1.3103</v>
      </c>
      <c r="AO10" s="102">
        <f t="shared" si="16"/>
        <v>1.2814000000000001</v>
      </c>
      <c r="AP10" s="102">
        <f t="shared" si="17"/>
        <v>1.2724</v>
      </c>
      <c r="AQ10" s="100">
        <f t="shared" si="18"/>
        <v>1.2443359230710525</v>
      </c>
      <c r="AR10" s="128" t="s">
        <v>1</v>
      </c>
      <c r="AS10" s="128" t="s">
        <v>2</v>
      </c>
    </row>
    <row r="11" spans="1:45" s="103" customFormat="1" ht="12.75" customHeight="1" x14ac:dyDescent="0.2">
      <c r="A11" s="80">
        <v>6</v>
      </c>
      <c r="B11" s="81" t="s">
        <v>71</v>
      </c>
      <c r="C11" s="82" t="s">
        <v>55</v>
      </c>
      <c r="D11" s="83" t="s">
        <v>56</v>
      </c>
      <c r="E11" s="84">
        <v>70</v>
      </c>
      <c r="F11" s="81" t="s">
        <v>72</v>
      </c>
      <c r="G11" s="106" t="s">
        <v>73</v>
      </c>
      <c r="H11" s="86" t="s">
        <v>1</v>
      </c>
      <c r="I11" s="87" t="s">
        <v>2</v>
      </c>
      <c r="J11" s="88" t="str">
        <f t="shared" si="0"/>
        <v>18:00</v>
      </c>
      <c r="K11" s="140">
        <v>0.80718749999999995</v>
      </c>
      <c r="L11" s="90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0.64557201675816234</v>
      </c>
      <c r="M11" s="91">
        <f t="shared" si="1"/>
        <v>3.6918649708357378E-2</v>
      </c>
      <c r="N11" s="133">
        <f t="shared" si="2"/>
        <v>0.21428571428571427</v>
      </c>
      <c r="O11" s="108">
        <v>95227075</v>
      </c>
      <c r="P11" s="141">
        <v>0.82630000000000003</v>
      </c>
      <c r="Q11" s="142">
        <v>0.69220000000000004</v>
      </c>
      <c r="R11" s="142">
        <v>0.90759999999999996</v>
      </c>
      <c r="S11" s="143">
        <v>1.0245</v>
      </c>
      <c r="T11" s="144">
        <v>0.80740000000000001</v>
      </c>
      <c r="U11" s="144">
        <v>0.6895</v>
      </c>
      <c r="V11" s="144">
        <v>0.88819999999999999</v>
      </c>
      <c r="W11" s="144">
        <v>0.97950000000000004</v>
      </c>
      <c r="X11" s="145">
        <v>0.7944</v>
      </c>
      <c r="Y11" s="145">
        <v>0.64810000000000001</v>
      </c>
      <c r="Z11" s="145">
        <v>0.87219999999999998</v>
      </c>
      <c r="AA11" s="145">
        <v>1.0009999999999999</v>
      </c>
      <c r="AB11" s="98">
        <f t="shared" si="3"/>
        <v>0.82630000000000003</v>
      </c>
      <c r="AC11" s="99">
        <f t="shared" si="4"/>
        <v>0.7944</v>
      </c>
      <c r="AD11" s="99">
        <f t="shared" si="5"/>
        <v>0.80740000000000001</v>
      </c>
      <c r="AE11" s="100">
        <f t="shared" si="6"/>
        <v>0.77622965024809387</v>
      </c>
      <c r="AF11" s="101">
        <f t="shared" si="7"/>
        <v>0.69220000000000004</v>
      </c>
      <c r="AG11" s="102">
        <f t="shared" si="8"/>
        <v>0.64810000000000001</v>
      </c>
      <c r="AH11" s="102">
        <f t="shared" si="9"/>
        <v>0.6895</v>
      </c>
      <c r="AI11" s="100">
        <f t="shared" si="10"/>
        <v>0.64557201675816234</v>
      </c>
      <c r="AJ11" s="101">
        <f t="shared" si="11"/>
        <v>0.90759999999999996</v>
      </c>
      <c r="AK11" s="102">
        <f t="shared" si="12"/>
        <v>0.87219999999999998</v>
      </c>
      <c r="AL11" s="102">
        <f t="shared" si="13"/>
        <v>0.88819999999999999</v>
      </c>
      <c r="AM11" s="100">
        <f t="shared" si="14"/>
        <v>0.85355667695019832</v>
      </c>
      <c r="AN11" s="101">
        <f t="shared" si="15"/>
        <v>1.0245</v>
      </c>
      <c r="AO11" s="102">
        <f t="shared" si="16"/>
        <v>1.0009999999999999</v>
      </c>
      <c r="AP11" s="102">
        <f t="shared" si="17"/>
        <v>0.97950000000000004</v>
      </c>
      <c r="AQ11" s="100">
        <f t="shared" si="18"/>
        <v>0.95703221083455337</v>
      </c>
      <c r="AR11" s="86" t="s">
        <v>1</v>
      </c>
      <c r="AS11" s="80" t="s">
        <v>2</v>
      </c>
    </row>
    <row r="12" spans="1:45" s="103" customFormat="1" ht="12.75" customHeight="1" x14ac:dyDescent="0.25">
      <c r="A12" s="80">
        <v>7</v>
      </c>
      <c r="B12" s="104" t="s">
        <v>74</v>
      </c>
      <c r="C12" s="105" t="s">
        <v>75</v>
      </c>
      <c r="D12" s="146" t="s">
        <v>56</v>
      </c>
      <c r="E12" s="105">
        <v>14990</v>
      </c>
      <c r="F12" s="147" t="s">
        <v>76</v>
      </c>
      <c r="G12" s="106" t="s">
        <v>77</v>
      </c>
      <c r="H12" s="80" t="s">
        <v>2</v>
      </c>
      <c r="I12" s="107" t="s">
        <v>1</v>
      </c>
      <c r="J12" s="88" t="str">
        <f t="shared" si="0"/>
        <v>18:10</v>
      </c>
      <c r="K12" s="89">
        <v>0.80004629629629631</v>
      </c>
      <c r="L12" s="90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0.86709999999999998</v>
      </c>
      <c r="M12" s="91">
        <f t="shared" si="1"/>
        <v>3.7373615740740676E-2</v>
      </c>
      <c r="N12" s="133">
        <f t="shared" si="2"/>
        <v>0.25</v>
      </c>
      <c r="O12" s="148">
        <v>91744870</v>
      </c>
      <c r="P12" s="149">
        <v>1.0022</v>
      </c>
      <c r="Q12" s="150">
        <v>0.86709999999999998</v>
      </c>
      <c r="R12" s="150">
        <v>1.0987</v>
      </c>
      <c r="S12" s="150">
        <v>1.2135</v>
      </c>
      <c r="T12" s="151">
        <v>0.97919999999999996</v>
      </c>
      <c r="U12" s="151">
        <v>0.8609</v>
      </c>
      <c r="V12" s="151">
        <v>1.0739000000000001</v>
      </c>
      <c r="W12" s="151">
        <v>1.1715</v>
      </c>
      <c r="X12" s="152">
        <v>0.96630000000000005</v>
      </c>
      <c r="Y12" s="152">
        <v>0.82289999999999996</v>
      </c>
      <c r="Z12" s="152">
        <v>1.0647</v>
      </c>
      <c r="AA12" s="152">
        <v>1.1895</v>
      </c>
      <c r="AB12" s="98">
        <f t="shared" si="3"/>
        <v>1.0022</v>
      </c>
      <c r="AC12" s="99">
        <f t="shared" si="4"/>
        <v>0.96630000000000005</v>
      </c>
      <c r="AD12" s="99">
        <f t="shared" si="5"/>
        <v>0.97919999999999996</v>
      </c>
      <c r="AE12" s="100">
        <f t="shared" si="6"/>
        <v>0.94412388744761533</v>
      </c>
      <c r="AF12" s="101">
        <f t="shared" si="7"/>
        <v>0.86709999999999998</v>
      </c>
      <c r="AG12" s="102">
        <f t="shared" si="8"/>
        <v>0.82289999999999996</v>
      </c>
      <c r="AH12" s="102">
        <f t="shared" si="9"/>
        <v>0.8609</v>
      </c>
      <c r="AI12" s="100">
        <f t="shared" si="10"/>
        <v>0.81701604197901045</v>
      </c>
      <c r="AJ12" s="101">
        <f t="shared" si="11"/>
        <v>1.0987</v>
      </c>
      <c r="AK12" s="102">
        <f t="shared" si="12"/>
        <v>1.0647</v>
      </c>
      <c r="AL12" s="102">
        <f t="shared" si="13"/>
        <v>1.0739000000000001</v>
      </c>
      <c r="AM12" s="100">
        <f t="shared" si="14"/>
        <v>1.0406674524437973</v>
      </c>
      <c r="AN12" s="101">
        <f t="shared" si="15"/>
        <v>1.2135</v>
      </c>
      <c r="AO12" s="102">
        <f t="shared" si="16"/>
        <v>1.1895</v>
      </c>
      <c r="AP12" s="102">
        <f t="shared" si="17"/>
        <v>1.1715</v>
      </c>
      <c r="AQ12" s="100">
        <f t="shared" si="18"/>
        <v>1.1483306551297898</v>
      </c>
      <c r="AR12" s="80" t="s">
        <v>2</v>
      </c>
      <c r="AS12" s="80" t="s">
        <v>1</v>
      </c>
    </row>
    <row r="13" spans="1:45" s="103" customFormat="1" ht="12.75" customHeight="1" x14ac:dyDescent="0.2">
      <c r="A13" s="80">
        <v>8</v>
      </c>
      <c r="B13" s="81" t="s">
        <v>78</v>
      </c>
      <c r="C13" s="82" t="s">
        <v>79</v>
      </c>
      <c r="D13" s="83" t="s">
        <v>80</v>
      </c>
      <c r="E13" s="84">
        <v>123</v>
      </c>
      <c r="F13" s="81" t="s">
        <v>72</v>
      </c>
      <c r="G13" s="106" t="s">
        <v>81</v>
      </c>
      <c r="H13" s="86" t="s">
        <v>1</v>
      </c>
      <c r="I13" s="87" t="s">
        <v>2</v>
      </c>
      <c r="J13" s="88" t="str">
        <f t="shared" si="0"/>
        <v>18:00</v>
      </c>
      <c r="K13" s="140">
        <v>0.80874999999999997</v>
      </c>
      <c r="L13" s="90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0.64557201675816234</v>
      </c>
      <c r="M13" s="91">
        <f t="shared" si="1"/>
        <v>3.792735598454202E-2</v>
      </c>
      <c r="N13" s="92">
        <f t="shared" si="2"/>
        <v>0.2857142857142857</v>
      </c>
      <c r="O13" s="108">
        <v>92226193</v>
      </c>
      <c r="P13" s="141">
        <v>0.82630000000000003</v>
      </c>
      <c r="Q13" s="142">
        <v>0.69220000000000004</v>
      </c>
      <c r="R13" s="142">
        <v>0.90759999999999996</v>
      </c>
      <c r="S13" s="143">
        <v>1.0245</v>
      </c>
      <c r="T13" s="144">
        <v>0.80740000000000001</v>
      </c>
      <c r="U13" s="144">
        <v>0.6895</v>
      </c>
      <c r="V13" s="144">
        <v>0.88819999999999999</v>
      </c>
      <c r="W13" s="144">
        <v>0.97950000000000004</v>
      </c>
      <c r="X13" s="145">
        <v>0.7944</v>
      </c>
      <c r="Y13" s="145">
        <v>0.64810000000000001</v>
      </c>
      <c r="Z13" s="145">
        <v>0.87219999999999998</v>
      </c>
      <c r="AA13" s="145">
        <v>1.0009999999999999</v>
      </c>
      <c r="AB13" s="98">
        <f t="shared" si="3"/>
        <v>0.82630000000000003</v>
      </c>
      <c r="AC13" s="99">
        <f t="shared" si="4"/>
        <v>0.7944</v>
      </c>
      <c r="AD13" s="99">
        <f t="shared" si="5"/>
        <v>0.80740000000000001</v>
      </c>
      <c r="AE13" s="100">
        <f t="shared" si="6"/>
        <v>0.77622965024809387</v>
      </c>
      <c r="AF13" s="101">
        <f t="shared" si="7"/>
        <v>0.69220000000000004</v>
      </c>
      <c r="AG13" s="102">
        <f t="shared" si="8"/>
        <v>0.64810000000000001</v>
      </c>
      <c r="AH13" s="102">
        <f t="shared" si="9"/>
        <v>0.6895</v>
      </c>
      <c r="AI13" s="100">
        <f t="shared" si="10"/>
        <v>0.64557201675816234</v>
      </c>
      <c r="AJ13" s="101">
        <f t="shared" si="11"/>
        <v>0.90759999999999996</v>
      </c>
      <c r="AK13" s="102">
        <f t="shared" si="12"/>
        <v>0.87219999999999998</v>
      </c>
      <c r="AL13" s="102">
        <f t="shared" si="13"/>
        <v>0.88819999999999999</v>
      </c>
      <c r="AM13" s="100">
        <f t="shared" si="14"/>
        <v>0.85355667695019832</v>
      </c>
      <c r="AN13" s="101">
        <f t="shared" si="15"/>
        <v>1.0245</v>
      </c>
      <c r="AO13" s="102">
        <f t="shared" si="16"/>
        <v>1.0009999999999999</v>
      </c>
      <c r="AP13" s="102">
        <f t="shared" si="17"/>
        <v>0.97950000000000004</v>
      </c>
      <c r="AQ13" s="100">
        <f t="shared" si="18"/>
        <v>0.95703221083455337</v>
      </c>
      <c r="AR13" s="86" t="s">
        <v>1</v>
      </c>
      <c r="AS13" s="80" t="s">
        <v>1</v>
      </c>
    </row>
    <row r="14" spans="1:45" s="103" customFormat="1" ht="12.75" customHeight="1" x14ac:dyDescent="0.25">
      <c r="A14" s="80">
        <v>9</v>
      </c>
      <c r="B14" s="81" t="s">
        <v>82</v>
      </c>
      <c r="C14" s="82" t="s">
        <v>75</v>
      </c>
      <c r="D14" s="83" t="s">
        <v>56</v>
      </c>
      <c r="E14" s="84">
        <v>174</v>
      </c>
      <c r="F14" s="81" t="s">
        <v>57</v>
      </c>
      <c r="G14" s="85" t="s">
        <v>83</v>
      </c>
      <c r="H14" s="86" t="s">
        <v>2</v>
      </c>
      <c r="I14" s="87" t="s">
        <v>1</v>
      </c>
      <c r="J14" s="88" t="str">
        <f t="shared" si="0"/>
        <v>18:10</v>
      </c>
      <c r="K14" s="89">
        <v>0.80047453703703697</v>
      </c>
      <c r="L14" s="90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0.89270000000000005</v>
      </c>
      <c r="M14" s="91">
        <f t="shared" si="1"/>
        <v>3.8859313657407274E-2</v>
      </c>
      <c r="N14" s="133">
        <f t="shared" si="2"/>
        <v>0.32142857142857145</v>
      </c>
      <c r="O14" s="147">
        <v>92804000</v>
      </c>
      <c r="P14" s="94">
        <v>1.016</v>
      </c>
      <c r="Q14" s="95">
        <v>0.89270000000000005</v>
      </c>
      <c r="R14" s="95">
        <v>1.1068</v>
      </c>
      <c r="S14" s="95">
        <v>1.2388999999999999</v>
      </c>
      <c r="T14" s="96">
        <v>0.97719999999999996</v>
      </c>
      <c r="U14" s="96">
        <v>0.88060000000000005</v>
      </c>
      <c r="V14" s="96">
        <v>1.0657000000000001</v>
      </c>
      <c r="W14" s="96">
        <v>1.1688000000000001</v>
      </c>
      <c r="X14" s="97">
        <v>0.94769999999999999</v>
      </c>
      <c r="Y14" s="97">
        <v>0.80369999999999997</v>
      </c>
      <c r="Z14" s="97">
        <v>1.0468</v>
      </c>
      <c r="AA14" s="97">
        <v>1.1897</v>
      </c>
      <c r="AB14" s="98">
        <f t="shared" si="3"/>
        <v>1.016</v>
      </c>
      <c r="AC14" s="99">
        <f t="shared" si="4"/>
        <v>0.94769999999999999</v>
      </c>
      <c r="AD14" s="99">
        <f t="shared" si="5"/>
        <v>0.97719999999999996</v>
      </c>
      <c r="AE14" s="100">
        <f t="shared" si="6"/>
        <v>0.91150830708661412</v>
      </c>
      <c r="AF14" s="101">
        <f t="shared" si="7"/>
        <v>0.89270000000000005</v>
      </c>
      <c r="AG14" s="102">
        <f t="shared" si="8"/>
        <v>0.80369999999999997</v>
      </c>
      <c r="AH14" s="102">
        <f t="shared" si="9"/>
        <v>0.88060000000000005</v>
      </c>
      <c r="AI14" s="100">
        <f t="shared" si="10"/>
        <v>0.79280634031589559</v>
      </c>
      <c r="AJ14" s="101">
        <f t="shared" si="11"/>
        <v>1.1068</v>
      </c>
      <c r="AK14" s="102">
        <f t="shared" si="12"/>
        <v>1.0468</v>
      </c>
      <c r="AL14" s="102">
        <f t="shared" si="13"/>
        <v>1.0657000000000001</v>
      </c>
      <c r="AM14" s="100">
        <f t="shared" si="14"/>
        <v>1.0079280448138779</v>
      </c>
      <c r="AN14" s="101">
        <f t="shared" si="15"/>
        <v>1.2388999999999999</v>
      </c>
      <c r="AO14" s="102">
        <f t="shared" si="16"/>
        <v>1.1897</v>
      </c>
      <c r="AP14" s="102">
        <f t="shared" si="17"/>
        <v>1.1688000000000001</v>
      </c>
      <c r="AQ14" s="100">
        <f t="shared" si="18"/>
        <v>1.1223838566470257</v>
      </c>
      <c r="AR14" s="86" t="s">
        <v>2</v>
      </c>
      <c r="AS14" s="86" t="s">
        <v>1</v>
      </c>
    </row>
    <row r="15" spans="1:45" s="103" customFormat="1" ht="12.75" customHeight="1" x14ac:dyDescent="0.2">
      <c r="A15" s="80">
        <v>10</v>
      </c>
      <c r="B15" s="81" t="s">
        <v>84</v>
      </c>
      <c r="C15" s="82" t="s">
        <v>85</v>
      </c>
      <c r="D15" s="83" t="s">
        <v>56</v>
      </c>
      <c r="E15" s="84">
        <v>63</v>
      </c>
      <c r="F15" s="81" t="s">
        <v>72</v>
      </c>
      <c r="G15" s="106" t="s">
        <v>86</v>
      </c>
      <c r="H15" s="86" t="s">
        <v>1</v>
      </c>
      <c r="I15" s="87" t="s">
        <v>2</v>
      </c>
      <c r="J15" s="88" t="str">
        <f t="shared" si="0"/>
        <v>18:00</v>
      </c>
      <c r="K15" s="140">
        <v>0.81115740740740738</v>
      </c>
      <c r="L15" s="90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0.64557201675816234</v>
      </c>
      <c r="M15" s="91">
        <f t="shared" si="1"/>
        <v>3.9481510839700563E-2</v>
      </c>
      <c r="N15" s="92">
        <f t="shared" si="2"/>
        <v>0.35714285714285715</v>
      </c>
      <c r="O15" s="108">
        <v>90046568</v>
      </c>
      <c r="P15" s="141">
        <v>0.82630000000000003</v>
      </c>
      <c r="Q15" s="142">
        <v>0.69220000000000004</v>
      </c>
      <c r="R15" s="142">
        <v>0.90759999999999996</v>
      </c>
      <c r="S15" s="143">
        <v>1.0245</v>
      </c>
      <c r="T15" s="144">
        <v>0.80740000000000001</v>
      </c>
      <c r="U15" s="144">
        <v>0.6895</v>
      </c>
      <c r="V15" s="144">
        <v>0.88819999999999999</v>
      </c>
      <c r="W15" s="144">
        <v>0.97950000000000004</v>
      </c>
      <c r="X15" s="145">
        <v>0.7944</v>
      </c>
      <c r="Y15" s="145">
        <v>0.64810000000000001</v>
      </c>
      <c r="Z15" s="145">
        <v>0.87219999999999998</v>
      </c>
      <c r="AA15" s="145">
        <v>1.0009999999999999</v>
      </c>
      <c r="AB15" s="98">
        <f t="shared" si="3"/>
        <v>0.82630000000000003</v>
      </c>
      <c r="AC15" s="99">
        <f t="shared" si="4"/>
        <v>0.7944</v>
      </c>
      <c r="AD15" s="99">
        <f t="shared" si="5"/>
        <v>0.80740000000000001</v>
      </c>
      <c r="AE15" s="100">
        <f t="shared" si="6"/>
        <v>0.77622965024809387</v>
      </c>
      <c r="AF15" s="101">
        <f t="shared" si="7"/>
        <v>0.69220000000000004</v>
      </c>
      <c r="AG15" s="102">
        <f t="shared" si="8"/>
        <v>0.64810000000000001</v>
      </c>
      <c r="AH15" s="102">
        <f t="shared" si="9"/>
        <v>0.6895</v>
      </c>
      <c r="AI15" s="100">
        <f t="shared" si="10"/>
        <v>0.64557201675816234</v>
      </c>
      <c r="AJ15" s="101">
        <f t="shared" si="11"/>
        <v>0.90759999999999996</v>
      </c>
      <c r="AK15" s="102">
        <f t="shared" si="12"/>
        <v>0.87219999999999998</v>
      </c>
      <c r="AL15" s="102">
        <f t="shared" si="13"/>
        <v>0.88819999999999999</v>
      </c>
      <c r="AM15" s="100">
        <f t="shared" si="14"/>
        <v>0.85355667695019832</v>
      </c>
      <c r="AN15" s="101">
        <f t="shared" si="15"/>
        <v>1.0245</v>
      </c>
      <c r="AO15" s="102">
        <f t="shared" si="16"/>
        <v>1.0009999999999999</v>
      </c>
      <c r="AP15" s="102">
        <f t="shared" si="17"/>
        <v>0.97950000000000004</v>
      </c>
      <c r="AQ15" s="100">
        <f t="shared" si="18"/>
        <v>0.95703221083455337</v>
      </c>
      <c r="AR15" s="86" t="s">
        <v>1</v>
      </c>
      <c r="AS15" s="80" t="s">
        <v>2</v>
      </c>
    </row>
    <row r="16" spans="1:45" s="103" customFormat="1" ht="13.7" customHeight="1" x14ac:dyDescent="0.2">
      <c r="A16" s="80">
        <v>11</v>
      </c>
      <c r="B16" s="116" t="s">
        <v>87</v>
      </c>
      <c r="C16" s="117" t="s">
        <v>85</v>
      </c>
      <c r="D16" s="118" t="s">
        <v>56</v>
      </c>
      <c r="E16" s="119">
        <v>13911</v>
      </c>
      <c r="F16" s="116" t="s">
        <v>88</v>
      </c>
      <c r="G16" s="153" t="s">
        <v>89</v>
      </c>
      <c r="H16" s="121" t="s">
        <v>2</v>
      </c>
      <c r="I16" s="154" t="s">
        <v>2</v>
      </c>
      <c r="J16" s="88" t="str">
        <f t="shared" si="0"/>
        <v>18:10</v>
      </c>
      <c r="K16" s="89">
        <v>0.80642361111111116</v>
      </c>
      <c r="L16" s="90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0.79879999999999995</v>
      </c>
      <c r="M16" s="91">
        <f t="shared" si="1"/>
        <v>3.9523958333333303E-2</v>
      </c>
      <c r="N16" s="92">
        <f t="shared" si="2"/>
        <v>0.39285714285714285</v>
      </c>
      <c r="O16" s="155">
        <v>97531861</v>
      </c>
      <c r="P16" s="149">
        <v>1.0346</v>
      </c>
      <c r="Q16" s="156">
        <v>0.9083</v>
      </c>
      <c r="R16" s="156">
        <v>1.1328</v>
      </c>
      <c r="S16" s="156">
        <v>1.2548999999999999</v>
      </c>
      <c r="T16" s="157">
        <v>1.0085</v>
      </c>
      <c r="U16" s="157">
        <v>0.89949999999999997</v>
      </c>
      <c r="V16" s="157">
        <v>1.1059000000000001</v>
      </c>
      <c r="W16" s="157">
        <v>1.2060999999999999</v>
      </c>
      <c r="X16" s="113">
        <v>0.96099999999999997</v>
      </c>
      <c r="Y16" s="113">
        <v>0.79879999999999995</v>
      </c>
      <c r="Z16" s="113">
        <v>1.0605</v>
      </c>
      <c r="AA16" s="113">
        <v>1.2064999999999999</v>
      </c>
      <c r="AB16" s="98">
        <f t="shared" si="3"/>
        <v>1.0346</v>
      </c>
      <c r="AC16" s="99">
        <f t="shared" si="4"/>
        <v>0.96099999999999997</v>
      </c>
      <c r="AD16" s="99">
        <f t="shared" si="5"/>
        <v>1.0085</v>
      </c>
      <c r="AE16" s="100">
        <f t="shared" si="6"/>
        <v>0.9367567175720084</v>
      </c>
      <c r="AF16" s="101">
        <f t="shared" si="7"/>
        <v>0.9083</v>
      </c>
      <c r="AG16" s="102">
        <f t="shared" si="8"/>
        <v>0.79879999999999995</v>
      </c>
      <c r="AH16" s="102">
        <f t="shared" si="9"/>
        <v>0.89949999999999997</v>
      </c>
      <c r="AI16" s="100">
        <f t="shared" si="10"/>
        <v>0.79106088296818222</v>
      </c>
      <c r="AJ16" s="101">
        <f t="shared" si="11"/>
        <v>1.1328</v>
      </c>
      <c r="AK16" s="102">
        <f t="shared" si="12"/>
        <v>1.0605</v>
      </c>
      <c r="AL16" s="102">
        <f t="shared" si="13"/>
        <v>1.1059000000000001</v>
      </c>
      <c r="AM16" s="100">
        <f t="shared" si="14"/>
        <v>1.0353168697033899</v>
      </c>
      <c r="AN16" s="101">
        <f t="shared" si="15"/>
        <v>1.2548999999999999</v>
      </c>
      <c r="AO16" s="102">
        <f t="shared" si="16"/>
        <v>1.2064999999999999</v>
      </c>
      <c r="AP16" s="102">
        <f t="shared" si="17"/>
        <v>1.2060999999999999</v>
      </c>
      <c r="AQ16" s="100">
        <f t="shared" si="18"/>
        <v>1.1595821579408718</v>
      </c>
      <c r="AR16" s="121" t="s">
        <v>2</v>
      </c>
      <c r="AS16" s="121" t="s">
        <v>2</v>
      </c>
    </row>
    <row r="17" spans="1:45" s="103" customFormat="1" ht="12.75" customHeight="1" x14ac:dyDescent="0.25">
      <c r="A17" s="80">
        <v>12</v>
      </c>
      <c r="B17" s="81" t="s">
        <v>90</v>
      </c>
      <c r="C17" s="82" t="s">
        <v>55</v>
      </c>
      <c r="D17" s="83" t="s">
        <v>56</v>
      </c>
      <c r="E17" s="84">
        <v>9775</v>
      </c>
      <c r="F17" s="81" t="s">
        <v>91</v>
      </c>
      <c r="G17" s="106" t="s">
        <v>92</v>
      </c>
      <c r="H17" s="80" t="s">
        <v>1</v>
      </c>
      <c r="I17" s="107" t="s">
        <v>1</v>
      </c>
      <c r="J17" s="88" t="str">
        <f t="shared" si="0"/>
        <v>18:00</v>
      </c>
      <c r="K17" s="89">
        <v>0.80126157407407417</v>
      </c>
      <c r="L17" s="90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0.77980000000000005</v>
      </c>
      <c r="M17" s="91">
        <f t="shared" si="1"/>
        <v>3.9973775462963039E-2</v>
      </c>
      <c r="N17" s="133">
        <f t="shared" si="2"/>
        <v>0.42857142857142855</v>
      </c>
      <c r="O17" s="147">
        <v>90144183</v>
      </c>
      <c r="P17" s="109">
        <v>0.93189999999999995</v>
      </c>
      <c r="Q17" s="110">
        <v>0.78349999999999997</v>
      </c>
      <c r="R17" s="110">
        <v>1.0234000000000001</v>
      </c>
      <c r="S17" s="110">
        <v>1.1484000000000001</v>
      </c>
      <c r="T17" s="96">
        <v>0.91290000000000004</v>
      </c>
      <c r="U17" s="157">
        <v>0.77980000000000005</v>
      </c>
      <c r="V17" s="157">
        <v>1.0034000000000001</v>
      </c>
      <c r="W17" s="157">
        <v>1.1052999999999999</v>
      </c>
      <c r="X17" s="113">
        <v>0.89800000000000002</v>
      </c>
      <c r="Y17" s="113">
        <v>0.7429</v>
      </c>
      <c r="Z17" s="113">
        <v>0.98960000000000004</v>
      </c>
      <c r="AA17" s="113">
        <v>1.1207</v>
      </c>
      <c r="AB17" s="98">
        <f t="shared" si="3"/>
        <v>0.93189999999999995</v>
      </c>
      <c r="AC17" s="99">
        <f t="shared" si="4"/>
        <v>0.89800000000000002</v>
      </c>
      <c r="AD17" s="99">
        <f t="shared" si="5"/>
        <v>0.91290000000000004</v>
      </c>
      <c r="AE17" s="100">
        <f t="shared" si="6"/>
        <v>0.87969116858031993</v>
      </c>
      <c r="AF17" s="101">
        <f t="shared" si="7"/>
        <v>0.78349999999999997</v>
      </c>
      <c r="AG17" s="102">
        <f t="shared" si="8"/>
        <v>0.7429</v>
      </c>
      <c r="AH17" s="102">
        <f t="shared" si="9"/>
        <v>0.77980000000000005</v>
      </c>
      <c r="AI17" s="100">
        <f t="shared" si="10"/>
        <v>0.73939172941927256</v>
      </c>
      <c r="AJ17" s="101">
        <f t="shared" si="11"/>
        <v>1.0234000000000001</v>
      </c>
      <c r="AK17" s="102">
        <f t="shared" si="12"/>
        <v>0.98960000000000004</v>
      </c>
      <c r="AL17" s="102">
        <f t="shared" si="13"/>
        <v>1.0034000000000001</v>
      </c>
      <c r="AM17" s="100">
        <f t="shared" si="14"/>
        <v>0.97026054328708233</v>
      </c>
      <c r="AN17" s="101">
        <f t="shared" si="15"/>
        <v>1.1484000000000001</v>
      </c>
      <c r="AO17" s="102">
        <f t="shared" si="16"/>
        <v>1.1207</v>
      </c>
      <c r="AP17" s="102">
        <f t="shared" si="17"/>
        <v>1.1052999999999999</v>
      </c>
      <c r="AQ17" s="100">
        <f t="shared" si="18"/>
        <v>1.0786395942180425</v>
      </c>
      <c r="AR17" s="80" t="s">
        <v>1</v>
      </c>
      <c r="AS17" s="80" t="s">
        <v>1</v>
      </c>
    </row>
    <row r="18" spans="1:45" s="103" customFormat="1" ht="13.7" customHeight="1" x14ac:dyDescent="0.2">
      <c r="A18" s="80">
        <v>13</v>
      </c>
      <c r="B18" s="116" t="s">
        <v>93</v>
      </c>
      <c r="C18" s="117" t="s">
        <v>55</v>
      </c>
      <c r="D18" s="118" t="s">
        <v>56</v>
      </c>
      <c r="E18" s="119">
        <v>896</v>
      </c>
      <c r="F18" s="116" t="s">
        <v>94</v>
      </c>
      <c r="G18" s="120" t="s">
        <v>95</v>
      </c>
      <c r="H18" s="121" t="s">
        <v>1</v>
      </c>
      <c r="I18" s="154" t="s">
        <v>1</v>
      </c>
      <c r="J18" s="88" t="str">
        <f t="shared" si="0"/>
        <v>18:00</v>
      </c>
      <c r="K18" s="89">
        <v>0.80611111111111111</v>
      </c>
      <c r="L18" s="90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0.72409999999999997</v>
      </c>
      <c r="M18" s="91">
        <f t="shared" si="1"/>
        <v>4.0630055555555551E-2</v>
      </c>
      <c r="N18" s="92">
        <f t="shared" si="2"/>
        <v>0.4642857142857143</v>
      </c>
      <c r="O18" s="155">
        <v>93458224</v>
      </c>
      <c r="P18" s="94">
        <v>0.85019999999999996</v>
      </c>
      <c r="Q18" s="95">
        <v>0.72640000000000005</v>
      </c>
      <c r="R18" s="95">
        <v>0.93089999999999995</v>
      </c>
      <c r="S18" s="95">
        <v>1.0363</v>
      </c>
      <c r="T18" s="96">
        <v>0.83350000000000002</v>
      </c>
      <c r="U18" s="96">
        <v>0.72409999999999997</v>
      </c>
      <c r="V18" s="96">
        <v>0.91420000000000001</v>
      </c>
      <c r="W18" s="96">
        <v>0.99639999999999995</v>
      </c>
      <c r="X18" s="97">
        <v>0.81720000000000004</v>
      </c>
      <c r="Y18" s="97">
        <v>0.6835</v>
      </c>
      <c r="Z18" s="97">
        <v>0.89570000000000005</v>
      </c>
      <c r="AA18" s="97">
        <v>1.0061</v>
      </c>
      <c r="AB18" s="98">
        <f t="shared" si="3"/>
        <v>0.85019999999999996</v>
      </c>
      <c r="AC18" s="99">
        <f t="shared" si="4"/>
        <v>0.81720000000000004</v>
      </c>
      <c r="AD18" s="99">
        <f t="shared" si="5"/>
        <v>0.83350000000000002</v>
      </c>
      <c r="AE18" s="100">
        <f t="shared" si="6"/>
        <v>0.80114820042342982</v>
      </c>
      <c r="AF18" s="101">
        <f t="shared" si="7"/>
        <v>0.72640000000000005</v>
      </c>
      <c r="AG18" s="102">
        <f t="shared" si="8"/>
        <v>0.6835</v>
      </c>
      <c r="AH18" s="102">
        <f t="shared" si="9"/>
        <v>0.72409999999999997</v>
      </c>
      <c r="AI18" s="100">
        <f t="shared" si="10"/>
        <v>0.68133583425110122</v>
      </c>
      <c r="AJ18" s="101">
        <f t="shared" si="11"/>
        <v>0.93089999999999995</v>
      </c>
      <c r="AK18" s="102">
        <f t="shared" si="12"/>
        <v>0.89570000000000005</v>
      </c>
      <c r="AL18" s="102">
        <f t="shared" si="13"/>
        <v>0.91420000000000001</v>
      </c>
      <c r="AM18" s="100">
        <f t="shared" si="14"/>
        <v>0.87963147491674731</v>
      </c>
      <c r="AN18" s="101">
        <f t="shared" si="15"/>
        <v>1.0363</v>
      </c>
      <c r="AO18" s="102">
        <f t="shared" si="16"/>
        <v>1.0061</v>
      </c>
      <c r="AP18" s="102">
        <f t="shared" si="17"/>
        <v>0.99639999999999995</v>
      </c>
      <c r="AQ18" s="100">
        <f t="shared" si="18"/>
        <v>0.96736277139824367</v>
      </c>
      <c r="AR18" s="121" t="s">
        <v>1</v>
      </c>
      <c r="AS18" s="121" t="s">
        <v>1</v>
      </c>
    </row>
    <row r="19" spans="1:45" s="103" customFormat="1" ht="13.7" customHeight="1" x14ac:dyDescent="0.2">
      <c r="A19" s="80">
        <v>14</v>
      </c>
      <c r="B19" s="81" t="s">
        <v>96</v>
      </c>
      <c r="C19" s="82" t="s">
        <v>55</v>
      </c>
      <c r="D19" s="83" t="s">
        <v>56</v>
      </c>
      <c r="E19" s="84">
        <v>9934</v>
      </c>
      <c r="F19" s="81" t="s">
        <v>97</v>
      </c>
      <c r="G19" s="85" t="s">
        <v>98</v>
      </c>
      <c r="H19" s="80" t="s">
        <v>1</v>
      </c>
      <c r="I19" s="107" t="s">
        <v>2</v>
      </c>
      <c r="J19" s="88" t="str">
        <f t="shared" si="0"/>
        <v>18:10</v>
      </c>
      <c r="K19" s="130">
        <v>0.81001157407407398</v>
      </c>
      <c r="L19" s="90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0.78466271421954603</v>
      </c>
      <c r="M19" s="91">
        <f t="shared" si="1"/>
        <v>4.1639797971025537E-2</v>
      </c>
      <c r="N19" s="133">
        <f t="shared" si="2"/>
        <v>0.5</v>
      </c>
      <c r="O19" s="108">
        <v>91916214</v>
      </c>
      <c r="P19" s="94">
        <v>1.0124</v>
      </c>
      <c r="Q19" s="95">
        <v>0.86360000000000003</v>
      </c>
      <c r="R19" s="95">
        <v>1.1126</v>
      </c>
      <c r="S19" s="110">
        <v>1.2482</v>
      </c>
      <c r="T19" s="96">
        <v>0.98970000000000002</v>
      </c>
      <c r="U19" s="158">
        <v>0.85819999999999996</v>
      </c>
      <c r="V19" s="158">
        <v>1.0875999999999999</v>
      </c>
      <c r="W19" s="158">
        <v>1.2024999999999999</v>
      </c>
      <c r="X19" s="159">
        <v>0.95369999999999999</v>
      </c>
      <c r="Y19" s="159">
        <v>0.78959999999999997</v>
      </c>
      <c r="Z19" s="159">
        <v>1.0536000000000001</v>
      </c>
      <c r="AA19" s="159">
        <v>1.1996</v>
      </c>
      <c r="AB19" s="98">
        <f t="shared" si="3"/>
        <v>1.0124</v>
      </c>
      <c r="AC19" s="99">
        <f t="shared" si="4"/>
        <v>0.95369999999999999</v>
      </c>
      <c r="AD19" s="99">
        <f t="shared" si="5"/>
        <v>0.98970000000000002</v>
      </c>
      <c r="AE19" s="100">
        <f t="shared" si="6"/>
        <v>0.93231616949822205</v>
      </c>
      <c r="AF19" s="101">
        <f t="shared" si="7"/>
        <v>0.86360000000000003</v>
      </c>
      <c r="AG19" s="102">
        <f t="shared" si="8"/>
        <v>0.78959999999999997</v>
      </c>
      <c r="AH19" s="102">
        <f t="shared" si="9"/>
        <v>0.85819999999999996</v>
      </c>
      <c r="AI19" s="100">
        <f t="shared" si="10"/>
        <v>0.78466271421954603</v>
      </c>
      <c r="AJ19" s="101">
        <f t="shared" si="11"/>
        <v>1.1126</v>
      </c>
      <c r="AK19" s="102">
        <f t="shared" si="12"/>
        <v>1.0536000000000001</v>
      </c>
      <c r="AL19" s="102">
        <f t="shared" si="13"/>
        <v>1.0875999999999999</v>
      </c>
      <c r="AM19" s="100">
        <f t="shared" si="14"/>
        <v>1.0299257235304691</v>
      </c>
      <c r="AN19" s="101">
        <f t="shared" si="15"/>
        <v>1.2482</v>
      </c>
      <c r="AO19" s="102">
        <f t="shared" si="16"/>
        <v>1.1996</v>
      </c>
      <c r="AP19" s="102">
        <f t="shared" si="17"/>
        <v>1.2024999999999999</v>
      </c>
      <c r="AQ19" s="100">
        <f t="shared" si="18"/>
        <v>1.1556793783047588</v>
      </c>
      <c r="AR19" s="80" t="s">
        <v>1</v>
      </c>
      <c r="AS19" s="80" t="s">
        <v>2</v>
      </c>
    </row>
    <row r="20" spans="1:45" s="103" customFormat="1" ht="12.75" customHeight="1" x14ac:dyDescent="0.2">
      <c r="A20" s="80">
        <v>15</v>
      </c>
      <c r="B20" s="81" t="s">
        <v>99</v>
      </c>
      <c r="C20" s="82" t="s">
        <v>75</v>
      </c>
      <c r="D20" s="83" t="s">
        <v>56</v>
      </c>
      <c r="E20" s="84">
        <v>1572</v>
      </c>
      <c r="F20" s="81" t="s">
        <v>100</v>
      </c>
      <c r="G20" s="106" t="s">
        <v>101</v>
      </c>
      <c r="H20" s="86" t="s">
        <v>2</v>
      </c>
      <c r="I20" s="87" t="s">
        <v>1</v>
      </c>
      <c r="J20" s="88" t="str">
        <f t="shared" si="0"/>
        <v>18:00</v>
      </c>
      <c r="K20" s="140">
        <v>0.80211805555555549</v>
      </c>
      <c r="L20" s="90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0.81420000000000003</v>
      </c>
      <c r="M20" s="91">
        <f t="shared" si="1"/>
        <v>4.2434520833333281E-2</v>
      </c>
      <c r="N20" s="133">
        <f t="shared" si="2"/>
        <v>0.5357142857142857</v>
      </c>
      <c r="O20" s="108">
        <v>93484380</v>
      </c>
      <c r="P20" s="94">
        <v>0.93259999999999998</v>
      </c>
      <c r="Q20" s="95">
        <v>0.81420000000000003</v>
      </c>
      <c r="R20" s="95">
        <v>1.0155000000000001</v>
      </c>
      <c r="S20" s="95">
        <v>1.1398999999999999</v>
      </c>
      <c r="T20" s="96">
        <v>0.90790000000000004</v>
      </c>
      <c r="U20" s="96">
        <v>0.80930000000000002</v>
      </c>
      <c r="V20" s="96">
        <v>0.98729999999999996</v>
      </c>
      <c r="W20" s="96">
        <v>1.0855999999999999</v>
      </c>
      <c r="X20" s="97">
        <v>0.87809999999999999</v>
      </c>
      <c r="Y20" s="97">
        <v>0.73919999999999997</v>
      </c>
      <c r="Z20" s="97">
        <v>0.96440000000000003</v>
      </c>
      <c r="AA20" s="97">
        <v>1.0902000000000001</v>
      </c>
      <c r="AB20" s="98">
        <f t="shared" si="3"/>
        <v>0.93259999999999998</v>
      </c>
      <c r="AC20" s="99">
        <f t="shared" si="4"/>
        <v>0.87809999999999999</v>
      </c>
      <c r="AD20" s="99">
        <f t="shared" si="5"/>
        <v>0.90790000000000004</v>
      </c>
      <c r="AE20" s="100">
        <f t="shared" si="6"/>
        <v>0.85484343770105087</v>
      </c>
      <c r="AF20" s="101">
        <f t="shared" si="7"/>
        <v>0.81420000000000003</v>
      </c>
      <c r="AG20" s="102">
        <f t="shared" si="8"/>
        <v>0.73919999999999997</v>
      </c>
      <c r="AH20" s="102">
        <f t="shared" si="9"/>
        <v>0.80930000000000002</v>
      </c>
      <c r="AI20" s="100">
        <f t="shared" si="10"/>
        <v>0.73475136330140012</v>
      </c>
      <c r="AJ20" s="101">
        <f t="shared" si="11"/>
        <v>1.0155000000000001</v>
      </c>
      <c r="AK20" s="102">
        <f t="shared" si="12"/>
        <v>0.96440000000000003</v>
      </c>
      <c r="AL20" s="102">
        <f t="shared" si="13"/>
        <v>0.98729999999999996</v>
      </c>
      <c r="AM20" s="100">
        <f t="shared" si="14"/>
        <v>0.93761902511078288</v>
      </c>
      <c r="AN20" s="101">
        <f t="shared" si="15"/>
        <v>1.1398999999999999</v>
      </c>
      <c r="AO20" s="102">
        <f t="shared" si="16"/>
        <v>1.0902000000000001</v>
      </c>
      <c r="AP20" s="102">
        <f t="shared" si="17"/>
        <v>1.0855999999999999</v>
      </c>
      <c r="AQ20" s="100">
        <f t="shared" si="18"/>
        <v>1.0382674971488728</v>
      </c>
      <c r="AR20" s="86" t="s">
        <v>2</v>
      </c>
      <c r="AS20" s="80" t="s">
        <v>1</v>
      </c>
    </row>
    <row r="21" spans="1:45" s="103" customFormat="1" ht="13.7" customHeight="1" x14ac:dyDescent="0.2">
      <c r="A21" s="80">
        <v>16</v>
      </c>
      <c r="B21" s="81" t="s">
        <v>102</v>
      </c>
      <c r="C21" s="82" t="s">
        <v>55</v>
      </c>
      <c r="D21" s="83" t="s">
        <v>56</v>
      </c>
      <c r="E21" s="84">
        <v>11620</v>
      </c>
      <c r="F21" s="81" t="s">
        <v>103</v>
      </c>
      <c r="G21" s="85" t="s">
        <v>104</v>
      </c>
      <c r="H21" s="86" t="s">
        <v>2</v>
      </c>
      <c r="I21" s="87" t="s">
        <v>1</v>
      </c>
      <c r="J21" s="88" t="str">
        <f t="shared" si="0"/>
        <v>18:10</v>
      </c>
      <c r="K21" s="89">
        <v>0.80793981481481481</v>
      </c>
      <c r="L21" s="90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0.8427</v>
      </c>
      <c r="M21" s="91">
        <f t="shared" si="1"/>
        <v>4.297379861111103E-2</v>
      </c>
      <c r="N21" s="92">
        <f t="shared" si="2"/>
        <v>0.5714285714285714</v>
      </c>
      <c r="O21" s="108">
        <v>97723926</v>
      </c>
      <c r="P21" s="94">
        <v>0.99280000000000002</v>
      </c>
      <c r="Q21" s="95">
        <v>0.8427</v>
      </c>
      <c r="R21" s="95">
        <v>1.0908</v>
      </c>
      <c r="S21" s="95">
        <v>1.2179</v>
      </c>
      <c r="T21" s="96">
        <v>0.97719999999999996</v>
      </c>
      <c r="U21" s="96">
        <v>0.83940000000000003</v>
      </c>
      <c r="V21" s="96">
        <v>1.0739000000000001</v>
      </c>
      <c r="W21" s="96">
        <v>1.1843999999999999</v>
      </c>
      <c r="X21" s="97">
        <v>0.94779999999999998</v>
      </c>
      <c r="Y21" s="97">
        <v>0.78659999999999997</v>
      </c>
      <c r="Z21" s="97">
        <v>1.0463</v>
      </c>
      <c r="AA21" s="97">
        <v>1.1863999999999999</v>
      </c>
      <c r="AB21" s="98">
        <f t="shared" si="3"/>
        <v>0.99280000000000002</v>
      </c>
      <c r="AC21" s="99">
        <f t="shared" si="4"/>
        <v>0.94779999999999998</v>
      </c>
      <c r="AD21" s="99">
        <f t="shared" si="5"/>
        <v>0.97719999999999996</v>
      </c>
      <c r="AE21" s="100">
        <f t="shared" si="6"/>
        <v>0.93290709105560021</v>
      </c>
      <c r="AF21" s="101">
        <f t="shared" si="7"/>
        <v>0.8427</v>
      </c>
      <c r="AG21" s="102">
        <f t="shared" si="8"/>
        <v>0.78659999999999997</v>
      </c>
      <c r="AH21" s="102">
        <f t="shared" si="9"/>
        <v>0.83940000000000003</v>
      </c>
      <c r="AI21" s="100">
        <f t="shared" si="10"/>
        <v>0.78351968672125305</v>
      </c>
      <c r="AJ21" s="101">
        <f t="shared" si="11"/>
        <v>1.0908</v>
      </c>
      <c r="AK21" s="102">
        <f t="shared" si="12"/>
        <v>1.0463</v>
      </c>
      <c r="AL21" s="102">
        <f t="shared" si="13"/>
        <v>1.0739000000000001</v>
      </c>
      <c r="AM21" s="100">
        <f t="shared" si="14"/>
        <v>1.030089448111478</v>
      </c>
      <c r="AN21" s="101">
        <f t="shared" si="15"/>
        <v>1.2179</v>
      </c>
      <c r="AO21" s="102">
        <f t="shared" si="16"/>
        <v>1.1863999999999999</v>
      </c>
      <c r="AP21" s="102">
        <f t="shared" si="17"/>
        <v>1.1843999999999999</v>
      </c>
      <c r="AQ21" s="100">
        <f t="shared" si="18"/>
        <v>1.1537664504474914</v>
      </c>
      <c r="AR21" s="86" t="s">
        <v>2</v>
      </c>
      <c r="AS21" s="86" t="s">
        <v>1</v>
      </c>
    </row>
    <row r="22" spans="1:45" s="103" customFormat="1" ht="13.7" customHeight="1" x14ac:dyDescent="0.2">
      <c r="A22" s="80">
        <v>17</v>
      </c>
      <c r="B22" s="81" t="s">
        <v>99</v>
      </c>
      <c r="C22" s="82" t="s">
        <v>75</v>
      </c>
      <c r="D22" s="83" t="s">
        <v>56</v>
      </c>
      <c r="E22" s="84" t="s">
        <v>105</v>
      </c>
      <c r="F22" s="81" t="s">
        <v>100</v>
      </c>
      <c r="G22" s="106" t="s">
        <v>105</v>
      </c>
      <c r="H22" s="86" t="s">
        <v>2</v>
      </c>
      <c r="I22" s="87" t="s">
        <v>1</v>
      </c>
      <c r="J22" s="88" t="str">
        <f t="shared" si="0"/>
        <v>18:00</v>
      </c>
      <c r="K22" s="140">
        <v>0.80476851851851849</v>
      </c>
      <c r="L22" s="90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0.81420000000000003</v>
      </c>
      <c r="M22" s="91">
        <f t="shared" si="1"/>
        <v>4.4592527777777759E-2</v>
      </c>
      <c r="N22" s="92">
        <f t="shared" si="2"/>
        <v>0.6071428571428571</v>
      </c>
      <c r="O22" s="108">
        <v>93484380</v>
      </c>
      <c r="P22" s="94">
        <v>0.93259999999999998</v>
      </c>
      <c r="Q22" s="95">
        <v>0.81420000000000003</v>
      </c>
      <c r="R22" s="95">
        <v>1.0155000000000001</v>
      </c>
      <c r="S22" s="95">
        <v>1.1398999999999999</v>
      </c>
      <c r="T22" s="96">
        <v>0.90790000000000004</v>
      </c>
      <c r="U22" s="96">
        <v>0.80930000000000002</v>
      </c>
      <c r="V22" s="96">
        <v>0.98729999999999996</v>
      </c>
      <c r="W22" s="96">
        <v>1.0855999999999999</v>
      </c>
      <c r="X22" s="97">
        <v>0.87809999999999999</v>
      </c>
      <c r="Y22" s="97">
        <v>0.73919999999999997</v>
      </c>
      <c r="Z22" s="97">
        <v>0.96440000000000003</v>
      </c>
      <c r="AA22" s="97">
        <v>1.0902000000000001</v>
      </c>
      <c r="AB22" s="98">
        <f t="shared" si="3"/>
        <v>0.93259999999999998</v>
      </c>
      <c r="AC22" s="99">
        <f t="shared" si="4"/>
        <v>0.87809999999999999</v>
      </c>
      <c r="AD22" s="99">
        <f t="shared" si="5"/>
        <v>0.90790000000000004</v>
      </c>
      <c r="AE22" s="100">
        <f t="shared" si="6"/>
        <v>0.85484343770105087</v>
      </c>
      <c r="AF22" s="101">
        <f t="shared" si="7"/>
        <v>0.81420000000000003</v>
      </c>
      <c r="AG22" s="102">
        <f t="shared" si="8"/>
        <v>0.73919999999999997</v>
      </c>
      <c r="AH22" s="102">
        <f t="shared" si="9"/>
        <v>0.80930000000000002</v>
      </c>
      <c r="AI22" s="100">
        <f t="shared" si="10"/>
        <v>0.73475136330140012</v>
      </c>
      <c r="AJ22" s="101">
        <f t="shared" si="11"/>
        <v>1.0155000000000001</v>
      </c>
      <c r="AK22" s="102">
        <f t="shared" si="12"/>
        <v>0.96440000000000003</v>
      </c>
      <c r="AL22" s="102">
        <f t="shared" si="13"/>
        <v>0.98729999999999996</v>
      </c>
      <c r="AM22" s="100">
        <f t="shared" si="14"/>
        <v>0.93761902511078288</v>
      </c>
      <c r="AN22" s="101">
        <f t="shared" si="15"/>
        <v>1.1398999999999999</v>
      </c>
      <c r="AO22" s="102">
        <f t="shared" si="16"/>
        <v>1.0902000000000001</v>
      </c>
      <c r="AP22" s="102">
        <f t="shared" si="17"/>
        <v>1.0855999999999999</v>
      </c>
      <c r="AQ22" s="100">
        <f t="shared" si="18"/>
        <v>1.0382674971488728</v>
      </c>
      <c r="AR22" s="86" t="s">
        <v>2</v>
      </c>
      <c r="AS22" s="80" t="s">
        <v>1</v>
      </c>
    </row>
    <row r="23" spans="1:45" s="79" customFormat="1" ht="12.75" customHeight="1" x14ac:dyDescent="0.25">
      <c r="A23" s="80">
        <v>18</v>
      </c>
      <c r="B23" s="116" t="s">
        <v>106</v>
      </c>
      <c r="C23" s="117" t="s">
        <v>85</v>
      </c>
      <c r="D23" s="118" t="s">
        <v>56</v>
      </c>
      <c r="E23" s="160">
        <v>10044</v>
      </c>
      <c r="F23" s="161" t="s">
        <v>107</v>
      </c>
      <c r="G23" s="162" t="s">
        <v>108</v>
      </c>
      <c r="H23" s="121" t="s">
        <v>2</v>
      </c>
      <c r="I23" s="154" t="s">
        <v>1</v>
      </c>
      <c r="J23" s="88" t="str">
        <f t="shared" si="0"/>
        <v>18:10</v>
      </c>
      <c r="K23" s="163">
        <v>0.81105324074074081</v>
      </c>
      <c r="L23" s="90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0.84760000000000002</v>
      </c>
      <c r="M23" s="91">
        <f t="shared" si="1"/>
        <v>4.5862615740740728E-2</v>
      </c>
      <c r="N23" s="92">
        <f t="shared" si="2"/>
        <v>0.6428571428571429</v>
      </c>
      <c r="O23" s="108">
        <v>93200166</v>
      </c>
      <c r="P23" s="94">
        <v>0.97909999999999997</v>
      </c>
      <c r="Q23" s="95">
        <v>0.84760000000000002</v>
      </c>
      <c r="R23" s="95">
        <v>1.0748</v>
      </c>
      <c r="S23" s="95">
        <v>1.1838</v>
      </c>
      <c r="T23" s="96">
        <v>0.97370000000000001</v>
      </c>
      <c r="U23" s="96">
        <v>0.84599999999999997</v>
      </c>
      <c r="V23" s="96">
        <v>1.069</v>
      </c>
      <c r="W23" s="96">
        <v>1.1737</v>
      </c>
      <c r="X23" s="97">
        <v>0.92069999999999996</v>
      </c>
      <c r="Y23" s="97">
        <v>0.76370000000000005</v>
      </c>
      <c r="Z23" s="97">
        <v>1.0189999999999999</v>
      </c>
      <c r="AA23" s="97">
        <v>1.1511</v>
      </c>
      <c r="AB23" s="98">
        <f t="shared" si="3"/>
        <v>0.97909999999999997</v>
      </c>
      <c r="AC23" s="99">
        <f t="shared" si="4"/>
        <v>0.92069999999999996</v>
      </c>
      <c r="AD23" s="99">
        <f t="shared" si="5"/>
        <v>0.97370000000000001</v>
      </c>
      <c r="AE23" s="100">
        <f t="shared" si="6"/>
        <v>0.9156220917168828</v>
      </c>
      <c r="AF23" s="101">
        <f t="shared" si="7"/>
        <v>0.84760000000000002</v>
      </c>
      <c r="AG23" s="102">
        <f t="shared" si="8"/>
        <v>0.76370000000000005</v>
      </c>
      <c r="AH23" s="102">
        <f t="shared" si="9"/>
        <v>0.84599999999999997</v>
      </c>
      <c r="AI23" s="100">
        <f t="shared" si="10"/>
        <v>0.76225837659273243</v>
      </c>
      <c r="AJ23" s="101">
        <f t="shared" si="11"/>
        <v>1.0748</v>
      </c>
      <c r="AK23" s="102">
        <f t="shared" si="12"/>
        <v>1.0189999999999999</v>
      </c>
      <c r="AL23" s="102">
        <f t="shared" si="13"/>
        <v>1.069</v>
      </c>
      <c r="AM23" s="100">
        <f t="shared" si="14"/>
        <v>1.0135011164867882</v>
      </c>
      <c r="AN23" s="101">
        <f t="shared" si="15"/>
        <v>1.1838</v>
      </c>
      <c r="AO23" s="102">
        <f t="shared" si="16"/>
        <v>1.1511</v>
      </c>
      <c r="AP23" s="102">
        <f t="shared" si="17"/>
        <v>1.1737</v>
      </c>
      <c r="AQ23" s="100">
        <f t="shared" si="18"/>
        <v>1.1412789913836796</v>
      </c>
      <c r="AR23" s="164" t="s">
        <v>2</v>
      </c>
      <c r="AS23" s="164" t="s">
        <v>1</v>
      </c>
    </row>
    <row r="24" spans="1:45" s="166" customFormat="1" ht="12.6" customHeight="1" x14ac:dyDescent="0.2">
      <c r="A24" s="80">
        <v>19</v>
      </c>
      <c r="B24" s="116" t="s">
        <v>99</v>
      </c>
      <c r="C24" s="117" t="s">
        <v>75</v>
      </c>
      <c r="D24" s="118" t="s">
        <v>56</v>
      </c>
      <c r="E24" s="119">
        <v>1671</v>
      </c>
      <c r="F24" s="116" t="s">
        <v>100</v>
      </c>
      <c r="G24" s="153" t="s">
        <v>109</v>
      </c>
      <c r="H24" s="121" t="s">
        <v>2</v>
      </c>
      <c r="I24" s="122" t="s">
        <v>1</v>
      </c>
      <c r="J24" s="88" t="str">
        <f t="shared" si="0"/>
        <v>18:00</v>
      </c>
      <c r="K24" s="140">
        <v>0.80663194444444442</v>
      </c>
      <c r="L24" s="165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0.81420000000000003</v>
      </c>
      <c r="M24" s="91">
        <f t="shared" si="1"/>
        <v>4.6109729166666648E-2</v>
      </c>
      <c r="N24" s="133">
        <f t="shared" si="2"/>
        <v>0.6785714285714286</v>
      </c>
      <c r="O24" s="123">
        <v>93484380</v>
      </c>
      <c r="P24" s="94">
        <v>0.93259999999999998</v>
      </c>
      <c r="Q24" s="95">
        <v>0.81420000000000003</v>
      </c>
      <c r="R24" s="95">
        <v>1.0155000000000001</v>
      </c>
      <c r="S24" s="95">
        <v>1.1398999999999999</v>
      </c>
      <c r="T24" s="96">
        <v>0.90790000000000004</v>
      </c>
      <c r="U24" s="158">
        <v>0.80930000000000002</v>
      </c>
      <c r="V24" s="158">
        <v>0.98729999999999996</v>
      </c>
      <c r="W24" s="158">
        <v>1.0855999999999999</v>
      </c>
      <c r="X24" s="159">
        <v>0.87809999999999999</v>
      </c>
      <c r="Y24" s="159">
        <v>0.73919999999999997</v>
      </c>
      <c r="Z24" s="159">
        <v>0.96440000000000003</v>
      </c>
      <c r="AA24" s="159">
        <v>1.0902000000000001</v>
      </c>
      <c r="AB24" s="98">
        <f t="shared" si="3"/>
        <v>0.93259999999999998</v>
      </c>
      <c r="AC24" s="99">
        <f t="shared" si="4"/>
        <v>0.87809999999999999</v>
      </c>
      <c r="AD24" s="99">
        <f t="shared" si="5"/>
        <v>0.90790000000000004</v>
      </c>
      <c r="AE24" s="100">
        <f t="shared" si="6"/>
        <v>0.85484343770105087</v>
      </c>
      <c r="AF24" s="101">
        <f t="shared" si="7"/>
        <v>0.81420000000000003</v>
      </c>
      <c r="AG24" s="102">
        <f t="shared" si="8"/>
        <v>0.73919999999999997</v>
      </c>
      <c r="AH24" s="102">
        <f t="shared" si="9"/>
        <v>0.80930000000000002</v>
      </c>
      <c r="AI24" s="100">
        <f t="shared" si="10"/>
        <v>0.73475136330140012</v>
      </c>
      <c r="AJ24" s="101">
        <f t="shared" si="11"/>
        <v>1.0155000000000001</v>
      </c>
      <c r="AK24" s="102">
        <f t="shared" si="12"/>
        <v>0.96440000000000003</v>
      </c>
      <c r="AL24" s="102">
        <f t="shared" si="13"/>
        <v>0.98729999999999996</v>
      </c>
      <c r="AM24" s="100">
        <f t="shared" si="14"/>
        <v>0.93761902511078288</v>
      </c>
      <c r="AN24" s="101">
        <f t="shared" si="15"/>
        <v>1.1398999999999999</v>
      </c>
      <c r="AO24" s="102">
        <f t="shared" si="16"/>
        <v>1.0902000000000001</v>
      </c>
      <c r="AP24" s="102">
        <f t="shared" si="17"/>
        <v>1.0855999999999999</v>
      </c>
      <c r="AQ24" s="100">
        <f t="shared" si="18"/>
        <v>1.0382674971488728</v>
      </c>
      <c r="AR24" s="121" t="s">
        <v>2</v>
      </c>
      <c r="AS24" s="164" t="s">
        <v>1</v>
      </c>
    </row>
    <row r="25" spans="1:45" ht="12.75" customHeight="1" x14ac:dyDescent="0.2">
      <c r="A25" s="80">
        <v>20</v>
      </c>
      <c r="B25" s="167" t="s">
        <v>110</v>
      </c>
      <c r="C25" s="168" t="s">
        <v>85</v>
      </c>
      <c r="D25" s="169" t="s">
        <v>56</v>
      </c>
      <c r="E25" s="170">
        <v>22</v>
      </c>
      <c r="F25" s="167" t="s">
        <v>94</v>
      </c>
      <c r="G25" s="171" t="s">
        <v>111</v>
      </c>
      <c r="H25" s="172" t="s">
        <v>1</v>
      </c>
      <c r="I25" s="173" t="s">
        <v>2</v>
      </c>
      <c r="J25" s="88" t="str">
        <f t="shared" si="0"/>
        <v>18:00</v>
      </c>
      <c r="K25" s="174" t="s">
        <v>112</v>
      </c>
      <c r="L25" s="175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0.68133583425110122</v>
      </c>
      <c r="M25" s="174" t="s">
        <v>112</v>
      </c>
      <c r="N25" s="176">
        <f t="shared" si="2"/>
        <v>1</v>
      </c>
      <c r="O25" s="177">
        <v>90088476</v>
      </c>
      <c r="P25" s="94">
        <v>0.85019999999999996</v>
      </c>
      <c r="Q25" s="95">
        <v>0.72640000000000005</v>
      </c>
      <c r="R25" s="95">
        <v>0.93089999999999995</v>
      </c>
      <c r="S25" s="95">
        <v>1.0363</v>
      </c>
      <c r="T25" s="96">
        <v>0.83350000000000002</v>
      </c>
      <c r="U25" s="96">
        <v>0.72409999999999997</v>
      </c>
      <c r="V25" s="96">
        <v>0.91420000000000001</v>
      </c>
      <c r="W25" s="96">
        <v>0.99639999999999995</v>
      </c>
      <c r="X25" s="159">
        <v>0.81720000000000004</v>
      </c>
      <c r="Y25" s="159">
        <v>0.6835</v>
      </c>
      <c r="Z25" s="159">
        <v>0.89570000000000005</v>
      </c>
      <c r="AA25" s="159">
        <v>1.0061</v>
      </c>
      <c r="AB25" s="98">
        <f t="shared" si="3"/>
        <v>0.85019999999999996</v>
      </c>
      <c r="AC25" s="99">
        <f t="shared" si="4"/>
        <v>0.81720000000000004</v>
      </c>
      <c r="AD25" s="99">
        <f t="shared" si="5"/>
        <v>0.83350000000000002</v>
      </c>
      <c r="AE25" s="100">
        <f t="shared" si="6"/>
        <v>0.80114820042342982</v>
      </c>
      <c r="AF25" s="101">
        <f t="shared" si="7"/>
        <v>0.72640000000000005</v>
      </c>
      <c r="AG25" s="102">
        <f t="shared" si="8"/>
        <v>0.6835</v>
      </c>
      <c r="AH25" s="102">
        <f t="shared" si="9"/>
        <v>0.72409999999999997</v>
      </c>
      <c r="AI25" s="100">
        <f t="shared" si="10"/>
        <v>0.68133583425110122</v>
      </c>
      <c r="AJ25" s="101">
        <f t="shared" si="11"/>
        <v>0.93089999999999995</v>
      </c>
      <c r="AK25" s="102">
        <f t="shared" si="12"/>
        <v>0.89570000000000005</v>
      </c>
      <c r="AL25" s="102">
        <f t="shared" si="13"/>
        <v>0.91420000000000001</v>
      </c>
      <c r="AM25" s="100">
        <f t="shared" si="14"/>
        <v>0.87963147491674731</v>
      </c>
      <c r="AN25" s="101">
        <f t="shared" si="15"/>
        <v>1.0363</v>
      </c>
      <c r="AO25" s="102">
        <f t="shared" si="16"/>
        <v>1.0061</v>
      </c>
      <c r="AP25" s="102">
        <f t="shared" si="17"/>
        <v>0.99639999999999995</v>
      </c>
      <c r="AQ25" s="100">
        <f t="shared" si="18"/>
        <v>0.96736277139824367</v>
      </c>
      <c r="AR25" s="178" t="s">
        <v>1</v>
      </c>
      <c r="AS25" s="178" t="s">
        <v>1</v>
      </c>
    </row>
    <row r="26" spans="1:45" s="103" customFormat="1" ht="12.75" customHeight="1" x14ac:dyDescent="0.2">
      <c r="A26" s="80">
        <v>21</v>
      </c>
      <c r="B26" s="104" t="s">
        <v>113</v>
      </c>
      <c r="C26" s="105" t="s">
        <v>55</v>
      </c>
      <c r="D26" s="146" t="s">
        <v>56</v>
      </c>
      <c r="E26" s="105">
        <v>3567</v>
      </c>
      <c r="F26" s="179" t="s">
        <v>114</v>
      </c>
      <c r="G26" s="106" t="s">
        <v>115</v>
      </c>
      <c r="H26" s="80" t="s">
        <v>1</v>
      </c>
      <c r="I26" s="107" t="s">
        <v>2</v>
      </c>
      <c r="J26" s="88" t="str">
        <f t="shared" si="0"/>
        <v>18:00</v>
      </c>
      <c r="K26" s="89" t="s">
        <v>112</v>
      </c>
      <c r="L26" s="90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0.77533731710316001</v>
      </c>
      <c r="M26" s="89" t="s">
        <v>112</v>
      </c>
      <c r="N26" s="92">
        <f t="shared" si="2"/>
        <v>1</v>
      </c>
      <c r="O26" s="180">
        <v>92468063</v>
      </c>
      <c r="P26" s="181">
        <v>0.94279999999999997</v>
      </c>
      <c r="Q26" s="150">
        <v>0.81330000000000002</v>
      </c>
      <c r="R26" s="150">
        <v>1.0336000000000001</v>
      </c>
      <c r="S26" s="150">
        <v>1.1453</v>
      </c>
      <c r="T26" s="151">
        <v>0.9254</v>
      </c>
      <c r="U26" s="151">
        <v>0.81010000000000004</v>
      </c>
      <c r="V26" s="151">
        <v>1.0149999999999999</v>
      </c>
      <c r="W26" s="151">
        <v>1.1096999999999999</v>
      </c>
      <c r="X26" s="152">
        <v>0.91549999999999998</v>
      </c>
      <c r="Y26" s="152">
        <v>0.77839999999999998</v>
      </c>
      <c r="Z26" s="152">
        <v>1.0059</v>
      </c>
      <c r="AA26" s="152">
        <v>1.1243000000000001</v>
      </c>
      <c r="AB26" s="98">
        <f t="shared" si="3"/>
        <v>0.94279999999999997</v>
      </c>
      <c r="AC26" s="99">
        <f t="shared" si="4"/>
        <v>0.91549999999999998</v>
      </c>
      <c r="AD26" s="99">
        <f t="shared" si="5"/>
        <v>0.9254</v>
      </c>
      <c r="AE26" s="100">
        <f t="shared" si="6"/>
        <v>0.89860383962664414</v>
      </c>
      <c r="AF26" s="101">
        <f t="shared" si="7"/>
        <v>0.81330000000000002</v>
      </c>
      <c r="AG26" s="102">
        <f t="shared" si="8"/>
        <v>0.77839999999999998</v>
      </c>
      <c r="AH26" s="102">
        <f t="shared" si="9"/>
        <v>0.81010000000000004</v>
      </c>
      <c r="AI26" s="100">
        <f t="shared" si="10"/>
        <v>0.77533731710316001</v>
      </c>
      <c r="AJ26" s="101">
        <f t="shared" si="11"/>
        <v>1.0336000000000001</v>
      </c>
      <c r="AK26" s="102">
        <f t="shared" si="12"/>
        <v>1.0059</v>
      </c>
      <c r="AL26" s="102">
        <f t="shared" si="13"/>
        <v>1.0149999999999999</v>
      </c>
      <c r="AM26" s="100">
        <f t="shared" si="14"/>
        <v>0.98779847136222898</v>
      </c>
      <c r="AN26" s="101">
        <f t="shared" si="15"/>
        <v>1.1453</v>
      </c>
      <c r="AO26" s="102">
        <f t="shared" si="16"/>
        <v>1.1243000000000001</v>
      </c>
      <c r="AP26" s="102">
        <f t="shared" si="17"/>
        <v>1.1096999999999999</v>
      </c>
      <c r="AQ26" s="100">
        <f t="shared" si="18"/>
        <v>1.0893527547367503</v>
      </c>
      <c r="AR26" s="80" t="s">
        <v>1</v>
      </c>
      <c r="AS26" s="80" t="s">
        <v>2</v>
      </c>
    </row>
    <row r="27" spans="1:45" s="79" customFormat="1" ht="12.75" customHeight="1" x14ac:dyDescent="0.2">
      <c r="A27" s="80">
        <v>22</v>
      </c>
      <c r="B27" s="116" t="s">
        <v>116</v>
      </c>
      <c r="C27" s="117" t="s">
        <v>55</v>
      </c>
      <c r="D27" s="118" t="s">
        <v>56</v>
      </c>
      <c r="E27" s="119">
        <v>5105</v>
      </c>
      <c r="F27" s="182" t="s">
        <v>117</v>
      </c>
      <c r="G27" s="120" t="s">
        <v>118</v>
      </c>
      <c r="H27" s="121" t="s">
        <v>1</v>
      </c>
      <c r="I27" s="154" t="s">
        <v>2</v>
      </c>
      <c r="J27" s="88" t="str">
        <f t="shared" si="0"/>
        <v>18:00</v>
      </c>
      <c r="K27" s="163" t="s">
        <v>112</v>
      </c>
      <c r="L27" s="90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0.68503663663663672</v>
      </c>
      <c r="M27" s="163" t="s">
        <v>112</v>
      </c>
      <c r="N27" s="92">
        <f t="shared" si="2"/>
        <v>1</v>
      </c>
      <c r="O27" s="108">
        <v>98834834</v>
      </c>
      <c r="P27" s="94">
        <v>0.86009999999999998</v>
      </c>
      <c r="Q27" s="95">
        <v>0.73260000000000003</v>
      </c>
      <c r="R27" s="95">
        <v>0.94159999999999999</v>
      </c>
      <c r="S27" s="95">
        <v>1.0502</v>
      </c>
      <c r="T27" s="96">
        <v>0.85070000000000001</v>
      </c>
      <c r="U27" s="96">
        <v>0.73040000000000005</v>
      </c>
      <c r="V27" s="96">
        <v>0.93130000000000002</v>
      </c>
      <c r="W27" s="96">
        <v>1.0296000000000001</v>
      </c>
      <c r="X27" s="97">
        <v>0.82679999999999998</v>
      </c>
      <c r="Y27" s="97">
        <v>0.68710000000000004</v>
      </c>
      <c r="Z27" s="97">
        <v>0.90539999999999998</v>
      </c>
      <c r="AA27" s="97">
        <v>1.0246</v>
      </c>
      <c r="AB27" s="98">
        <f t="shared" si="3"/>
        <v>0.86009999999999998</v>
      </c>
      <c r="AC27" s="99">
        <f t="shared" si="4"/>
        <v>0.82679999999999998</v>
      </c>
      <c r="AD27" s="99">
        <f t="shared" si="5"/>
        <v>0.85070000000000001</v>
      </c>
      <c r="AE27" s="100">
        <f t="shared" si="6"/>
        <v>0.81776393442622952</v>
      </c>
      <c r="AF27" s="101">
        <f t="shared" si="7"/>
        <v>0.73260000000000003</v>
      </c>
      <c r="AG27" s="102">
        <f t="shared" si="8"/>
        <v>0.68710000000000004</v>
      </c>
      <c r="AH27" s="102">
        <f t="shared" si="9"/>
        <v>0.73040000000000005</v>
      </c>
      <c r="AI27" s="100">
        <f t="shared" si="10"/>
        <v>0.68503663663663672</v>
      </c>
      <c r="AJ27" s="101">
        <f t="shared" si="11"/>
        <v>0.94159999999999999</v>
      </c>
      <c r="AK27" s="102">
        <f t="shared" si="12"/>
        <v>0.90539999999999998</v>
      </c>
      <c r="AL27" s="102">
        <f t="shared" si="13"/>
        <v>0.93130000000000002</v>
      </c>
      <c r="AM27" s="100">
        <f t="shared" si="14"/>
        <v>0.89549598555649956</v>
      </c>
      <c r="AN27" s="101">
        <f t="shared" si="15"/>
        <v>1.0502</v>
      </c>
      <c r="AO27" s="102">
        <f t="shared" si="16"/>
        <v>1.0246</v>
      </c>
      <c r="AP27" s="102">
        <f t="shared" si="17"/>
        <v>1.0296000000000001</v>
      </c>
      <c r="AQ27" s="100">
        <f t="shared" si="18"/>
        <v>1.0045021519710531</v>
      </c>
      <c r="AR27" s="121" t="s">
        <v>1</v>
      </c>
      <c r="AS27" s="121" t="s">
        <v>2</v>
      </c>
    </row>
    <row r="28" spans="1:45" ht="12.75" customHeight="1" x14ac:dyDescent="0.2">
      <c r="A28" s="80">
        <v>23</v>
      </c>
      <c r="B28" s="183" t="s">
        <v>119</v>
      </c>
      <c r="C28" s="184" t="s">
        <v>55</v>
      </c>
      <c r="D28" s="185" t="s">
        <v>56</v>
      </c>
      <c r="E28" s="186">
        <v>7055</v>
      </c>
      <c r="F28" s="183" t="s">
        <v>120</v>
      </c>
      <c r="G28" s="187" t="s">
        <v>121</v>
      </c>
      <c r="H28" s="188" t="s">
        <v>1</v>
      </c>
      <c r="I28" s="189" t="s">
        <v>1</v>
      </c>
      <c r="J28" s="190" t="str">
        <f t="shared" si="0"/>
        <v>18:00</v>
      </c>
      <c r="K28" s="191" t="s">
        <v>112</v>
      </c>
      <c r="L28" s="192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0.73939999999999995</v>
      </c>
      <c r="M28" s="191" t="s">
        <v>112</v>
      </c>
      <c r="N28" s="193">
        <f t="shared" si="2"/>
        <v>1</v>
      </c>
      <c r="O28" s="194">
        <v>91649715</v>
      </c>
      <c r="P28" s="195">
        <v>0.88639999999999997</v>
      </c>
      <c r="Q28" s="196">
        <v>0.74350000000000005</v>
      </c>
      <c r="R28" s="196">
        <v>0.97319999999999995</v>
      </c>
      <c r="S28" s="196">
        <v>1.1003000000000001</v>
      </c>
      <c r="T28" s="197">
        <v>0.87360000000000004</v>
      </c>
      <c r="U28" s="197">
        <v>0.73939999999999995</v>
      </c>
      <c r="V28" s="197">
        <v>0.95889999999999997</v>
      </c>
      <c r="W28" s="197">
        <v>1.0704</v>
      </c>
      <c r="X28" s="198">
        <v>0.84260000000000002</v>
      </c>
      <c r="Y28" s="198">
        <v>0.68689999999999996</v>
      </c>
      <c r="Z28" s="198">
        <v>0.92720000000000002</v>
      </c>
      <c r="AA28" s="198">
        <v>1.0660000000000001</v>
      </c>
      <c r="AB28" s="199">
        <f t="shared" si="3"/>
        <v>0.88639999999999997</v>
      </c>
      <c r="AC28" s="200">
        <f t="shared" si="4"/>
        <v>0.84260000000000002</v>
      </c>
      <c r="AD28" s="200">
        <f t="shared" si="5"/>
        <v>0.87360000000000004</v>
      </c>
      <c r="AE28" s="201">
        <f t="shared" si="6"/>
        <v>0.83043249097472938</v>
      </c>
      <c r="AF28" s="202">
        <f t="shared" si="7"/>
        <v>0.74350000000000005</v>
      </c>
      <c r="AG28" s="203">
        <f t="shared" si="8"/>
        <v>0.68689999999999996</v>
      </c>
      <c r="AH28" s="203">
        <f t="shared" si="9"/>
        <v>0.73939999999999995</v>
      </c>
      <c r="AI28" s="201">
        <f t="shared" si="10"/>
        <v>0.68311211835911223</v>
      </c>
      <c r="AJ28" s="202">
        <f t="shared" si="11"/>
        <v>0.97319999999999995</v>
      </c>
      <c r="AK28" s="203">
        <f t="shared" si="12"/>
        <v>0.92720000000000002</v>
      </c>
      <c r="AL28" s="203">
        <f t="shared" si="13"/>
        <v>0.95889999999999997</v>
      </c>
      <c r="AM28" s="201">
        <f t="shared" si="14"/>
        <v>0.91357591450883679</v>
      </c>
      <c r="AN28" s="202">
        <f t="shared" si="15"/>
        <v>1.1003000000000001</v>
      </c>
      <c r="AO28" s="203">
        <f t="shared" si="16"/>
        <v>1.0660000000000001</v>
      </c>
      <c r="AP28" s="203">
        <f t="shared" si="17"/>
        <v>1.0704</v>
      </c>
      <c r="AQ28" s="201">
        <f t="shared" si="18"/>
        <v>1.037032082159411</v>
      </c>
      <c r="AR28" s="204" t="s">
        <v>1</v>
      </c>
      <c r="AS28" s="204" t="s">
        <v>2</v>
      </c>
    </row>
    <row r="29" spans="1:45" s="103" customFormat="1" ht="13.7" customHeight="1" x14ac:dyDescent="0.2">
      <c r="A29" s="80">
        <v>24</v>
      </c>
      <c r="B29" s="161" t="s">
        <v>122</v>
      </c>
      <c r="C29" s="205" t="s">
        <v>85</v>
      </c>
      <c r="D29" s="206" t="s">
        <v>56</v>
      </c>
      <c r="E29" s="205">
        <v>9727</v>
      </c>
      <c r="F29" s="207" t="s">
        <v>123</v>
      </c>
      <c r="G29" s="153" t="s">
        <v>124</v>
      </c>
      <c r="H29" s="164" t="s">
        <v>1</v>
      </c>
      <c r="I29" s="208" t="s">
        <v>1</v>
      </c>
      <c r="J29" s="88" t="str">
        <f t="shared" si="0"/>
        <v>18:00</v>
      </c>
      <c r="K29" s="89" t="s">
        <v>112</v>
      </c>
      <c r="L29" s="90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0.77810000000000001</v>
      </c>
      <c r="M29" s="89" t="s">
        <v>112</v>
      </c>
      <c r="N29" s="92">
        <f t="shared" si="2"/>
        <v>1</v>
      </c>
      <c r="O29" s="209">
        <v>90135104</v>
      </c>
      <c r="P29" s="149">
        <v>0.89829999999999999</v>
      </c>
      <c r="Q29" s="150">
        <v>0.78110000000000002</v>
      </c>
      <c r="R29" s="150">
        <v>0.98640000000000005</v>
      </c>
      <c r="S29" s="150">
        <v>1.0880000000000001</v>
      </c>
      <c r="T29" s="151">
        <v>0.88849999999999996</v>
      </c>
      <c r="U29" s="151">
        <v>0.77810000000000001</v>
      </c>
      <c r="V29" s="151">
        <v>0.97640000000000005</v>
      </c>
      <c r="W29" s="151">
        <v>1.0692999999999999</v>
      </c>
      <c r="X29" s="152">
        <v>0.8508</v>
      </c>
      <c r="Y29" s="152">
        <v>0.70520000000000005</v>
      </c>
      <c r="Z29" s="152">
        <v>0.93679999999999997</v>
      </c>
      <c r="AA29" s="152">
        <v>1.0565</v>
      </c>
      <c r="AB29" s="98">
        <f t="shared" si="3"/>
        <v>0.89829999999999999</v>
      </c>
      <c r="AC29" s="99">
        <f t="shared" si="4"/>
        <v>0.8508</v>
      </c>
      <c r="AD29" s="99">
        <f t="shared" si="5"/>
        <v>0.88849999999999996</v>
      </c>
      <c r="AE29" s="100">
        <f t="shared" si="6"/>
        <v>0.84151820104642105</v>
      </c>
      <c r="AF29" s="101">
        <f t="shared" si="7"/>
        <v>0.78110000000000002</v>
      </c>
      <c r="AG29" s="102">
        <f t="shared" si="8"/>
        <v>0.70520000000000005</v>
      </c>
      <c r="AH29" s="102">
        <f t="shared" si="9"/>
        <v>0.77810000000000001</v>
      </c>
      <c r="AI29" s="100">
        <f t="shared" si="10"/>
        <v>0.70249151197029835</v>
      </c>
      <c r="AJ29" s="101">
        <f t="shared" si="11"/>
        <v>0.98640000000000005</v>
      </c>
      <c r="AK29" s="102">
        <f t="shared" si="12"/>
        <v>0.93679999999999997</v>
      </c>
      <c r="AL29" s="102">
        <f t="shared" si="13"/>
        <v>0.97640000000000005</v>
      </c>
      <c r="AM29" s="100">
        <f t="shared" si="14"/>
        <v>0.92730283860502838</v>
      </c>
      <c r="AN29" s="101">
        <f t="shared" si="15"/>
        <v>1.0880000000000001</v>
      </c>
      <c r="AO29" s="102">
        <f t="shared" si="16"/>
        <v>1.0565</v>
      </c>
      <c r="AP29" s="102">
        <f t="shared" si="17"/>
        <v>1.0692999999999999</v>
      </c>
      <c r="AQ29" s="100">
        <f t="shared" si="18"/>
        <v>1.0383414062499998</v>
      </c>
      <c r="AR29" s="164" t="s">
        <v>1</v>
      </c>
      <c r="AS29" s="164" t="s">
        <v>1</v>
      </c>
    </row>
    <row r="30" spans="1:45" s="103" customFormat="1" ht="12.75" customHeight="1" x14ac:dyDescent="0.2">
      <c r="A30" s="80">
        <v>25</v>
      </c>
      <c r="B30" s="81" t="s">
        <v>125</v>
      </c>
      <c r="C30" s="82" t="s">
        <v>85</v>
      </c>
      <c r="D30" s="83" t="s">
        <v>56</v>
      </c>
      <c r="E30" s="84">
        <v>10948</v>
      </c>
      <c r="F30" s="81" t="s">
        <v>126</v>
      </c>
      <c r="G30" s="85" t="s">
        <v>127</v>
      </c>
      <c r="H30" s="86" t="s">
        <v>1</v>
      </c>
      <c r="I30" s="115" t="s">
        <v>1</v>
      </c>
      <c r="J30" s="88" t="str">
        <f t="shared" si="0"/>
        <v>18:00</v>
      </c>
      <c r="K30" s="140" t="s">
        <v>112</v>
      </c>
      <c r="L30" s="90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0.75629999999999997</v>
      </c>
      <c r="M30" s="140" t="s">
        <v>112</v>
      </c>
      <c r="N30" s="92">
        <f t="shared" si="2"/>
        <v>1</v>
      </c>
      <c r="O30" s="108">
        <v>92448445</v>
      </c>
      <c r="P30" s="94">
        <v>0.89629999999999999</v>
      </c>
      <c r="Q30" s="95">
        <v>0.75960000000000005</v>
      </c>
      <c r="R30" s="95">
        <v>0.98619999999999997</v>
      </c>
      <c r="S30" s="110">
        <v>1.0971</v>
      </c>
      <c r="T30" s="96">
        <v>0.88190000000000002</v>
      </c>
      <c r="U30" s="96">
        <v>0.75629999999999997</v>
      </c>
      <c r="V30" s="96">
        <v>0.97050000000000003</v>
      </c>
      <c r="W30" s="96">
        <v>1.0658000000000001</v>
      </c>
      <c r="X30" s="97">
        <v>0.86919999999999997</v>
      </c>
      <c r="Y30" s="97">
        <v>0.72589999999999999</v>
      </c>
      <c r="Z30" s="97">
        <v>0.95760000000000001</v>
      </c>
      <c r="AA30" s="97">
        <v>1.0761000000000001</v>
      </c>
      <c r="AB30" s="98">
        <f t="shared" si="3"/>
        <v>0.89629999999999999</v>
      </c>
      <c r="AC30" s="99">
        <f t="shared" si="4"/>
        <v>0.86919999999999997</v>
      </c>
      <c r="AD30" s="99">
        <f t="shared" si="5"/>
        <v>0.88190000000000002</v>
      </c>
      <c r="AE30" s="100">
        <f t="shared" si="6"/>
        <v>0.85523538993640524</v>
      </c>
      <c r="AF30" s="101">
        <f t="shared" si="7"/>
        <v>0.75960000000000005</v>
      </c>
      <c r="AG30" s="102">
        <f t="shared" si="8"/>
        <v>0.72589999999999999</v>
      </c>
      <c r="AH30" s="102">
        <f t="shared" si="9"/>
        <v>0.75629999999999997</v>
      </c>
      <c r="AI30" s="100">
        <f t="shared" si="10"/>
        <v>0.72274640600315943</v>
      </c>
      <c r="AJ30" s="101">
        <f t="shared" si="11"/>
        <v>0.98619999999999997</v>
      </c>
      <c r="AK30" s="102">
        <f t="shared" si="12"/>
        <v>0.95760000000000001</v>
      </c>
      <c r="AL30" s="102">
        <f t="shared" si="13"/>
        <v>0.97050000000000003</v>
      </c>
      <c r="AM30" s="100">
        <f t="shared" si="14"/>
        <v>0.94235530318393834</v>
      </c>
      <c r="AN30" s="101">
        <f t="shared" si="15"/>
        <v>1.0971</v>
      </c>
      <c r="AO30" s="102">
        <f t="shared" si="16"/>
        <v>1.0761000000000001</v>
      </c>
      <c r="AP30" s="102">
        <f t="shared" si="17"/>
        <v>1.0658000000000001</v>
      </c>
      <c r="AQ30" s="100">
        <f t="shared" si="18"/>
        <v>1.0453991249658192</v>
      </c>
      <c r="AR30" s="86" t="s">
        <v>1</v>
      </c>
      <c r="AS30" s="210" t="s">
        <v>1</v>
      </c>
    </row>
    <row r="31" spans="1:45" s="79" customFormat="1" ht="12.75" customHeight="1" x14ac:dyDescent="0.2">
      <c r="A31" s="80">
        <v>26</v>
      </c>
      <c r="B31" s="161" t="s">
        <v>128</v>
      </c>
      <c r="C31" s="117" t="s">
        <v>85</v>
      </c>
      <c r="D31" s="118" t="s">
        <v>56</v>
      </c>
      <c r="E31" s="119">
        <v>11722</v>
      </c>
      <c r="F31" s="116" t="s">
        <v>129</v>
      </c>
      <c r="G31" s="153" t="s">
        <v>130</v>
      </c>
      <c r="H31" s="164" t="s">
        <v>1</v>
      </c>
      <c r="I31" s="208" t="s">
        <v>2</v>
      </c>
      <c r="J31" s="88" t="str">
        <f t="shared" si="0"/>
        <v>18:00</v>
      </c>
      <c r="K31" s="89" t="s">
        <v>112</v>
      </c>
      <c r="L31" s="165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0.74052037698657147</v>
      </c>
      <c r="M31" s="89" t="s">
        <v>112</v>
      </c>
      <c r="N31" s="133">
        <f t="shared" si="2"/>
        <v>1</v>
      </c>
      <c r="O31" s="123">
        <v>91357690</v>
      </c>
      <c r="P31" s="211">
        <v>0.9466</v>
      </c>
      <c r="Q31" s="212">
        <v>0.81169999999999998</v>
      </c>
      <c r="R31" s="212">
        <v>1.0406</v>
      </c>
      <c r="S31" s="212">
        <v>1.1453</v>
      </c>
      <c r="T31" s="158">
        <v>0.93730000000000002</v>
      </c>
      <c r="U31" s="213">
        <v>0.80910000000000004</v>
      </c>
      <c r="V31" s="213">
        <v>1.0301</v>
      </c>
      <c r="W31" s="213">
        <v>1.1262000000000001</v>
      </c>
      <c r="X31" s="214">
        <v>0.89829999999999999</v>
      </c>
      <c r="Y31" s="214">
        <v>0.7429</v>
      </c>
      <c r="Z31" s="214">
        <v>0.99239999999999995</v>
      </c>
      <c r="AA31" s="214">
        <v>1.1214</v>
      </c>
      <c r="AB31" s="98">
        <f t="shared" si="3"/>
        <v>0.9466</v>
      </c>
      <c r="AC31" s="99">
        <f t="shared" si="4"/>
        <v>0.89829999999999999</v>
      </c>
      <c r="AD31" s="99">
        <f t="shared" si="5"/>
        <v>0.93730000000000002</v>
      </c>
      <c r="AE31" s="100">
        <f t="shared" si="6"/>
        <v>0.88947452989647169</v>
      </c>
      <c r="AF31" s="101">
        <f t="shared" si="7"/>
        <v>0.81169999999999998</v>
      </c>
      <c r="AG31" s="102">
        <f t="shared" si="8"/>
        <v>0.7429</v>
      </c>
      <c r="AH31" s="102">
        <f t="shared" si="9"/>
        <v>0.80910000000000004</v>
      </c>
      <c r="AI31" s="100">
        <f t="shared" si="10"/>
        <v>0.74052037698657147</v>
      </c>
      <c r="AJ31" s="101">
        <f t="shared" si="11"/>
        <v>1.0406</v>
      </c>
      <c r="AK31" s="102">
        <f t="shared" si="12"/>
        <v>0.99239999999999995</v>
      </c>
      <c r="AL31" s="102">
        <f t="shared" si="13"/>
        <v>1.0301</v>
      </c>
      <c r="AM31" s="100">
        <f t="shared" si="14"/>
        <v>0.98238635402652319</v>
      </c>
      <c r="AN31" s="101">
        <f t="shared" si="15"/>
        <v>1.1453</v>
      </c>
      <c r="AO31" s="102">
        <f t="shared" si="16"/>
        <v>1.1214</v>
      </c>
      <c r="AP31" s="102">
        <f t="shared" si="17"/>
        <v>1.1262000000000001</v>
      </c>
      <c r="AQ31" s="100">
        <f t="shared" si="18"/>
        <v>1.1026985767921069</v>
      </c>
      <c r="AR31" s="121" t="s">
        <v>1</v>
      </c>
      <c r="AS31" s="121" t="s">
        <v>2</v>
      </c>
    </row>
    <row r="32" spans="1:45" s="79" customFormat="1" ht="12.75" customHeight="1" x14ac:dyDescent="0.2">
      <c r="A32" s="80">
        <v>27</v>
      </c>
      <c r="B32" s="161" t="s">
        <v>131</v>
      </c>
      <c r="C32" s="205" t="s">
        <v>55</v>
      </c>
      <c r="D32" s="206" t="s">
        <v>56</v>
      </c>
      <c r="E32" s="205">
        <v>14069</v>
      </c>
      <c r="F32" s="116" t="s">
        <v>132</v>
      </c>
      <c r="G32" s="153" t="s">
        <v>133</v>
      </c>
      <c r="H32" s="164" t="s">
        <v>1</v>
      </c>
      <c r="I32" s="208" t="s">
        <v>2</v>
      </c>
      <c r="J32" s="88" t="str">
        <f t="shared" si="0"/>
        <v>18:00</v>
      </c>
      <c r="K32" s="89" t="s">
        <v>112</v>
      </c>
      <c r="L32" s="165">
        <f>IF($E$3="lite",IF(AND(H32="nei",I32="ja"),AF32,IF(AND(H32="nei",I32="nei"),AG32,IF(AND(H32="ja",I32="ja"),AH32,AI32))), IF($E$3="middels",IF(AND(H32="nei",I32="ja"),AJ32,IF(AND(H32="nei",I32="nei"),AK32,IF(AND(H32="ja",I32="ja"),AL32,AM32))), IF($E$3="mye",IF(AND(H32="nei",I32="ja"),AN32,IF(AND(H32="nei",I32="nei"),AO32,IF(AND(H32="ja",I32="ja"),AP32,AQ32))))))</f>
        <v>0.65281074161680808</v>
      </c>
      <c r="M32" s="89" t="s">
        <v>112</v>
      </c>
      <c r="N32" s="133">
        <f t="shared" si="2"/>
        <v>1</v>
      </c>
      <c r="O32" s="209">
        <v>90122776</v>
      </c>
      <c r="P32" s="215">
        <v>0.85780000000000001</v>
      </c>
      <c r="Q32" s="216">
        <v>0.71870000000000001</v>
      </c>
      <c r="R32" s="216">
        <v>0.94320000000000004</v>
      </c>
      <c r="S32" s="216">
        <v>1.0579000000000001</v>
      </c>
      <c r="T32" s="217">
        <v>0.83530000000000004</v>
      </c>
      <c r="U32" s="158">
        <v>0.71389999999999998</v>
      </c>
      <c r="V32" s="158">
        <v>0.91990000000000005</v>
      </c>
      <c r="W32" s="218">
        <f>V32*1.12161</f>
        <v>1.0317690390000001</v>
      </c>
      <c r="X32" s="159">
        <v>0.8095</v>
      </c>
      <c r="Y32" s="159">
        <v>0.65720000000000001</v>
      </c>
      <c r="Z32" s="159">
        <v>0.89049999999999996</v>
      </c>
      <c r="AA32" s="159">
        <v>1.0223</v>
      </c>
      <c r="AB32" s="98">
        <f t="shared" si="3"/>
        <v>0.85780000000000001</v>
      </c>
      <c r="AC32" s="99">
        <f t="shared" si="4"/>
        <v>0.8095</v>
      </c>
      <c r="AD32" s="99">
        <f t="shared" si="5"/>
        <v>0.83530000000000004</v>
      </c>
      <c r="AE32" s="100">
        <f t="shared" si="6"/>
        <v>0.78826690370715791</v>
      </c>
      <c r="AF32" s="101">
        <f t="shared" si="7"/>
        <v>0.71870000000000001</v>
      </c>
      <c r="AG32" s="102">
        <f t="shared" si="8"/>
        <v>0.65720000000000001</v>
      </c>
      <c r="AH32" s="102">
        <f t="shared" si="9"/>
        <v>0.71389999999999998</v>
      </c>
      <c r="AI32" s="100">
        <f t="shared" si="10"/>
        <v>0.65281074161680808</v>
      </c>
      <c r="AJ32" s="101">
        <f t="shared" si="11"/>
        <v>0.94320000000000004</v>
      </c>
      <c r="AK32" s="102">
        <f t="shared" si="12"/>
        <v>0.89049999999999996</v>
      </c>
      <c r="AL32" s="102">
        <f t="shared" si="13"/>
        <v>0.91990000000000005</v>
      </c>
      <c r="AM32" s="100">
        <f t="shared" si="14"/>
        <v>0.86850185538592017</v>
      </c>
      <c r="AN32" s="101">
        <f t="shared" si="15"/>
        <v>1.0579000000000001</v>
      </c>
      <c r="AO32" s="102">
        <f t="shared" si="16"/>
        <v>1.0223</v>
      </c>
      <c r="AP32" s="102">
        <f t="shared" si="17"/>
        <v>1.0317690390000001</v>
      </c>
      <c r="AQ32" s="219">
        <f t="shared" si="18"/>
        <v>0.99704838696445786</v>
      </c>
      <c r="AR32" s="164" t="s">
        <v>1</v>
      </c>
      <c r="AS32" s="164" t="s">
        <v>2</v>
      </c>
    </row>
    <row r="33" spans="1:46" s="79" customFormat="1" ht="12.75" customHeight="1" x14ac:dyDescent="0.2">
      <c r="A33" s="80">
        <v>28</v>
      </c>
      <c r="B33" s="116" t="s">
        <v>134</v>
      </c>
      <c r="C33" s="117" t="s">
        <v>55</v>
      </c>
      <c r="D33" s="118" t="s">
        <v>56</v>
      </c>
      <c r="E33" s="119">
        <v>15953</v>
      </c>
      <c r="F33" s="161" t="s">
        <v>135</v>
      </c>
      <c r="G33" s="117" t="s">
        <v>136</v>
      </c>
      <c r="H33" s="121" t="s">
        <v>1</v>
      </c>
      <c r="I33" s="154" t="s">
        <v>2</v>
      </c>
      <c r="J33" s="88" t="str">
        <f t="shared" si="0"/>
        <v>18:00</v>
      </c>
      <c r="K33" s="89" t="s">
        <v>112</v>
      </c>
      <c r="L33" s="165">
        <f>IF($E$3="lite",IF(AND(H33="nei",I33="ja"),AF33,IF(AND(H33="nei",I33="nei"),AG33,IF(AND(H33="ja",I33="ja"),AH33,AI33))), IF($E$3="middels",IF(AND(H33="nei",I33="ja"),AJ33,IF(AND(H33="nei",I33="nei"),AK33,IF(AND(H33="ja",I33="ja"),AL33,AM33))), IF($E$3="mye",IF(AND(H33="nei",I33="ja"),AN33,IF(AND(H33="nei",I33="nei"),AO33,IF(AND(H33="ja",I33="ja"),AP33,AQ33))))))</f>
        <v>0.71330000000000005</v>
      </c>
      <c r="M33" s="89" t="s">
        <v>112</v>
      </c>
      <c r="N33" s="133">
        <f t="shared" si="2"/>
        <v>1</v>
      </c>
      <c r="O33" s="123">
        <v>93087082</v>
      </c>
      <c r="P33" s="220">
        <v>0.88460000000000005</v>
      </c>
      <c r="Q33" s="221">
        <v>0.72740000000000005</v>
      </c>
      <c r="R33" s="221">
        <v>0.97719999999999996</v>
      </c>
      <c r="S33" s="221">
        <v>1.1132</v>
      </c>
      <c r="T33" s="158">
        <v>0.85970000000000002</v>
      </c>
      <c r="U33" s="158">
        <v>0.71330000000000005</v>
      </c>
      <c r="V33" s="158">
        <v>0.94979999999999998</v>
      </c>
      <c r="W33" s="158">
        <v>1.0714999999999999</v>
      </c>
      <c r="X33" s="159">
        <v>0.88460000000000005</v>
      </c>
      <c r="Y33" s="159">
        <v>0.72740000000000005</v>
      </c>
      <c r="Z33" s="159">
        <v>0.97719999999999996</v>
      </c>
      <c r="AA33" s="159">
        <v>1.1132</v>
      </c>
      <c r="AB33" s="98">
        <f t="shared" si="3"/>
        <v>0.88460000000000005</v>
      </c>
      <c r="AC33" s="99">
        <f t="shared" si="4"/>
        <v>0.88460000000000005</v>
      </c>
      <c r="AD33" s="99">
        <f t="shared" si="5"/>
        <v>0.85970000000000002</v>
      </c>
      <c r="AE33" s="100">
        <f t="shared" si="6"/>
        <v>0.85970000000000002</v>
      </c>
      <c r="AF33" s="101">
        <f t="shared" si="7"/>
        <v>0.72740000000000005</v>
      </c>
      <c r="AG33" s="102">
        <f t="shared" si="8"/>
        <v>0.72740000000000005</v>
      </c>
      <c r="AH33" s="102">
        <f t="shared" si="9"/>
        <v>0.71330000000000005</v>
      </c>
      <c r="AI33" s="100">
        <f t="shared" si="10"/>
        <v>0.71330000000000005</v>
      </c>
      <c r="AJ33" s="101">
        <f t="shared" si="11"/>
        <v>0.97719999999999996</v>
      </c>
      <c r="AK33" s="102">
        <f t="shared" si="12"/>
        <v>0.97719999999999996</v>
      </c>
      <c r="AL33" s="102">
        <f t="shared" si="13"/>
        <v>0.94979999999999998</v>
      </c>
      <c r="AM33" s="100">
        <f t="shared" si="14"/>
        <v>0.94979999999999998</v>
      </c>
      <c r="AN33" s="101">
        <f t="shared" si="15"/>
        <v>1.1132</v>
      </c>
      <c r="AO33" s="102">
        <f t="shared" si="16"/>
        <v>1.1132</v>
      </c>
      <c r="AP33" s="102">
        <f t="shared" si="17"/>
        <v>1.0714999999999999</v>
      </c>
      <c r="AQ33" s="100">
        <f t="shared" si="18"/>
        <v>1.0714999999999999</v>
      </c>
      <c r="AR33" s="164" t="s">
        <v>1</v>
      </c>
      <c r="AS33" s="164" t="s">
        <v>2</v>
      </c>
    </row>
    <row r="34" spans="1:46" s="223" customFormat="1" ht="12.75" customHeight="1" x14ac:dyDescent="0.2">
      <c r="A34" s="10"/>
      <c r="B34" s="17"/>
      <c r="C34" s="10"/>
      <c r="D34" s="9"/>
      <c r="E34" s="222"/>
      <c r="F34" s="17"/>
      <c r="G34" s="17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223" customFormat="1" ht="12.75" customHeight="1" x14ac:dyDescent="0.2">
      <c r="A35" s="10"/>
      <c r="B35" s="17"/>
      <c r="C35" s="10"/>
      <c r="D35" s="9"/>
      <c r="E35" s="222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23" customFormat="1" ht="12.75" customHeight="1" x14ac:dyDescent="0.2">
      <c r="A36" s="10"/>
      <c r="B36" s="17"/>
      <c r="C36" s="10"/>
      <c r="D36" s="9"/>
      <c r="E36" s="10"/>
      <c r="F36" s="17"/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23" customFormat="1" ht="12.75" customHeight="1" x14ac:dyDescent="0.2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23" customFormat="1" ht="12.75" customHeight="1" x14ac:dyDescent="0.2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23" customFormat="1" ht="12.75" customHeight="1" x14ac:dyDescent="0.2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23" customFormat="1" ht="12.75" customHeight="1" x14ac:dyDescent="0.2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23" customFormat="1" ht="12.75" customHeight="1" x14ac:dyDescent="0.2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23" customFormat="1" ht="12.75" customHeight="1" x14ac:dyDescent="0.2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23" customFormat="1" ht="12.75" customHeight="1" x14ac:dyDescent="0.2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23" customFormat="1" ht="12.75" customHeight="1" x14ac:dyDescent="0.2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23" customFormat="1" ht="12.75" customHeight="1" x14ac:dyDescent="0.2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23" customFormat="1" ht="12.75" customHeight="1" x14ac:dyDescent="0.2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23" customFormat="1" ht="12.75" customHeight="1" x14ac:dyDescent="0.2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23" customFormat="1" ht="12.75" customHeight="1" x14ac:dyDescent="0.2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23" customFormat="1" ht="12.75" customHeight="1" x14ac:dyDescent="0.2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23" customFormat="1" ht="12.75" customHeight="1" x14ac:dyDescent="0.2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23" customFormat="1" ht="12.75" customHeight="1" x14ac:dyDescent="0.2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23" customFormat="1" ht="12.75" customHeight="1" x14ac:dyDescent="0.2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23" customFormat="1" ht="12.75" customHeight="1" x14ac:dyDescent="0.2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23" customFormat="1" ht="12.75" customHeight="1" x14ac:dyDescent="0.2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23" customFormat="1" ht="12.75" customHeight="1" x14ac:dyDescent="0.2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23" customFormat="1" ht="12.75" customHeight="1" x14ac:dyDescent="0.2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23" customFormat="1" ht="12.75" customHeight="1" x14ac:dyDescent="0.2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23" customFormat="1" ht="12.75" customHeight="1" x14ac:dyDescent="0.2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23" customFormat="1" ht="12.75" customHeight="1" x14ac:dyDescent="0.2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23" customFormat="1" ht="12.75" customHeight="1" x14ac:dyDescent="0.2">
      <c r="A60" s="10"/>
      <c r="B60" s="17"/>
      <c r="C60" s="10"/>
      <c r="D60" s="9"/>
      <c r="E60" s="10"/>
      <c r="F60" s="17"/>
      <c r="G60" s="17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23" customFormat="1" ht="12.75" customHeight="1" x14ac:dyDescent="0.2">
      <c r="A61" s="10"/>
      <c r="B61" s="17"/>
      <c r="C61" s="10"/>
      <c r="D61" s="9"/>
      <c r="E61" s="10"/>
      <c r="F61" s="17"/>
      <c r="G61" s="17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23" customFormat="1" ht="12.75" customHeight="1" x14ac:dyDescent="0.2">
      <c r="A62" s="10"/>
      <c r="B62" s="17"/>
      <c r="C62" s="10"/>
      <c r="D62" s="9"/>
      <c r="E62" s="10"/>
      <c r="F62" s="17"/>
      <c r="G62" s="17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23" customFormat="1" ht="12.75" customHeight="1" x14ac:dyDescent="0.2">
      <c r="A63" s="10"/>
      <c r="B63" s="17"/>
      <c r="C63" s="10"/>
      <c r="D63" s="9"/>
      <c r="E63" s="10"/>
      <c r="F63" s="17"/>
      <c r="G63" s="17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23" customFormat="1" ht="12.75" customHeight="1" x14ac:dyDescent="0.2">
      <c r="A64" s="10"/>
      <c r="B64" s="17"/>
      <c r="C64" s="10"/>
      <c r="D64" s="9"/>
      <c r="E64" s="10"/>
      <c r="F64" s="17"/>
      <c r="G64" s="17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23" customFormat="1" ht="12.75" customHeight="1" x14ac:dyDescent="0.2">
      <c r="A65" s="10"/>
      <c r="B65" s="17"/>
      <c r="C65" s="10"/>
      <c r="D65" s="9"/>
      <c r="E65" s="10"/>
      <c r="F65" s="17"/>
      <c r="G65" s="17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23" customFormat="1" ht="12.75" customHeight="1" x14ac:dyDescent="0.2">
      <c r="A66" s="10"/>
      <c r="B66" s="17"/>
      <c r="C66" s="10"/>
      <c r="D66" s="9"/>
      <c r="E66" s="10"/>
      <c r="F66" s="17"/>
      <c r="G66" s="17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23" customFormat="1" ht="12.75" customHeight="1" x14ac:dyDescent="0.2">
      <c r="A67" s="10"/>
      <c r="B67" s="17"/>
      <c r="C67" s="10"/>
      <c r="D67" s="9"/>
      <c r="E67" s="10"/>
      <c r="F67" s="17"/>
      <c r="G67" s="17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23" customFormat="1" ht="12.75" customHeight="1" x14ac:dyDescent="0.2">
      <c r="A68" s="10"/>
      <c r="B68" s="17"/>
      <c r="C68" s="10"/>
      <c r="D68" s="9"/>
      <c r="E68" s="10"/>
      <c r="F68" s="17"/>
      <c r="G68" s="17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23" customFormat="1" ht="12.75" customHeight="1" x14ac:dyDescent="0.2">
      <c r="A69" s="10"/>
      <c r="B69" s="17"/>
      <c r="C69" s="10"/>
      <c r="D69" s="9"/>
      <c r="E69" s="10"/>
      <c r="F69" s="17"/>
      <c r="G69" s="17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23" customFormat="1" ht="12.75" customHeight="1" x14ac:dyDescent="0.2">
      <c r="A70" s="10"/>
      <c r="B70" s="17"/>
      <c r="C70" s="10"/>
      <c r="D70" s="9"/>
      <c r="E70" s="10"/>
      <c r="F70" s="17"/>
      <c r="G70" s="17"/>
      <c r="H70" s="9"/>
      <c r="I70" s="9"/>
      <c r="J70" s="10"/>
      <c r="K70" s="9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23" customFormat="1" ht="12.75" customHeight="1" x14ac:dyDescent="0.2">
      <c r="A71" s="10"/>
      <c r="B71" s="17"/>
      <c r="C71" s="10"/>
      <c r="D71" s="9"/>
      <c r="E71" s="10"/>
      <c r="F71" s="17"/>
      <c r="G71" s="17"/>
      <c r="H71" s="9"/>
      <c r="I71" s="9"/>
      <c r="J71" s="10"/>
      <c r="K71" s="9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23" customFormat="1" ht="12.75" customHeight="1" x14ac:dyDescent="0.2">
      <c r="A72" s="10"/>
      <c r="B72" s="17"/>
      <c r="C72" s="10"/>
      <c r="D72" s="9"/>
      <c r="E72" s="10"/>
      <c r="F72" s="17"/>
      <c r="G72" s="17"/>
      <c r="H72" s="9"/>
      <c r="I72" s="9"/>
      <c r="J72" s="10"/>
      <c r="K72" s="9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23" customFormat="1" ht="12.75" customHeight="1" x14ac:dyDescent="0.2">
      <c r="A73" s="10"/>
      <c r="B73" s="17"/>
      <c r="C73" s="10"/>
      <c r="D73" s="9"/>
      <c r="E73" s="10"/>
      <c r="F73" s="17"/>
      <c r="G73" s="17"/>
      <c r="H73" s="9"/>
      <c r="I73" s="9"/>
      <c r="J73" s="10"/>
      <c r="K73" s="9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23" customFormat="1" ht="12.75" customHeight="1" x14ac:dyDescent="0.2">
      <c r="A74" s="10"/>
      <c r="B74" s="17"/>
      <c r="C74" s="10"/>
      <c r="D74" s="9"/>
      <c r="E74" s="10"/>
      <c r="F74" s="17"/>
      <c r="G74" s="17"/>
      <c r="H74" s="9"/>
      <c r="I74" s="9"/>
      <c r="J74" s="10"/>
      <c r="K74" s="9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23" customFormat="1" ht="12.75" customHeight="1" x14ac:dyDescent="0.2">
      <c r="A75" s="10"/>
      <c r="B75" s="17"/>
      <c r="C75" s="10"/>
      <c r="D75" s="9"/>
      <c r="E75" s="10"/>
      <c r="F75" s="17"/>
      <c r="G75" s="17"/>
      <c r="H75" s="9"/>
      <c r="I75" s="9"/>
      <c r="J75" s="10"/>
      <c r="K75" s="9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23" customFormat="1" ht="12.75" customHeight="1" x14ac:dyDescent="0.2">
      <c r="A76" s="10"/>
      <c r="B76" s="17"/>
      <c r="C76" s="10"/>
      <c r="D76" s="9"/>
      <c r="E76" s="10"/>
      <c r="F76" s="17"/>
      <c r="G76" s="17"/>
      <c r="H76" s="9"/>
      <c r="I76" s="9"/>
      <c r="J76" s="10"/>
      <c r="K76" s="9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23" customFormat="1" ht="12.75" customHeight="1" x14ac:dyDescent="0.2">
      <c r="A77" s="10"/>
      <c r="B77" s="17"/>
      <c r="C77" s="10"/>
      <c r="D77" s="10"/>
      <c r="E77" s="10"/>
      <c r="F77" s="17"/>
      <c r="G77" s="17"/>
      <c r="H77" s="9"/>
      <c r="I77" s="9"/>
      <c r="J77" s="10"/>
      <c r="K77" s="9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23" customFormat="1" ht="12.75" x14ac:dyDescent="0.2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9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23" customFormat="1" ht="12.75" x14ac:dyDescent="0.2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9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23" customFormat="1" ht="12.75" x14ac:dyDescent="0.2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9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23" customFormat="1" ht="12.75" x14ac:dyDescent="0.2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9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23" customFormat="1" ht="12.75" x14ac:dyDescent="0.2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9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23" customFormat="1" ht="12.75" x14ac:dyDescent="0.2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9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23" customFormat="1" ht="12.75" x14ac:dyDescent="0.2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9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23" customFormat="1" ht="12.75" x14ac:dyDescent="0.2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9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23" customFormat="1" ht="12.75" x14ac:dyDescent="0.2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9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23" customFormat="1" ht="12.75" x14ac:dyDescent="0.2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9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23" customFormat="1" ht="12.75" x14ac:dyDescent="0.2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9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23" customFormat="1" ht="12.75" x14ac:dyDescent="0.2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9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23" customFormat="1" ht="12.75" x14ac:dyDescent="0.2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9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23" customFormat="1" ht="12.75" x14ac:dyDescent="0.2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9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23" customFormat="1" ht="12.75" x14ac:dyDescent="0.2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9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23" customFormat="1" ht="12.75" x14ac:dyDescent="0.2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9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23" customFormat="1" ht="12.75" x14ac:dyDescent="0.2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9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23" customFormat="1" ht="12.75" x14ac:dyDescent="0.2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9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23" customFormat="1" ht="12.75" x14ac:dyDescent="0.2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9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23" customFormat="1" ht="12.75" x14ac:dyDescent="0.2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9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23" customFormat="1" ht="12.75" x14ac:dyDescent="0.2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9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23" customFormat="1" ht="12.75" x14ac:dyDescent="0.2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9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23" customFormat="1" ht="12.75" x14ac:dyDescent="0.2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9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23" customFormat="1" ht="12.75" x14ac:dyDescent="0.2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9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23" customFormat="1" ht="12.75" x14ac:dyDescent="0.2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9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23" customFormat="1" ht="12.75" x14ac:dyDescent="0.2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9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23" customFormat="1" ht="12.75" x14ac:dyDescent="0.2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9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23" customFormat="1" ht="12.75" x14ac:dyDescent="0.2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9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23" customFormat="1" ht="12.75" x14ac:dyDescent="0.2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9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23" customFormat="1" ht="12.75" x14ac:dyDescent="0.2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9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23" customFormat="1" ht="12.75" x14ac:dyDescent="0.2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9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23" customFormat="1" ht="12.75" x14ac:dyDescent="0.2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9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23" customFormat="1" ht="12.75" x14ac:dyDescent="0.2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9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23" customFormat="1" ht="12.75" x14ac:dyDescent="0.2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9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23" customFormat="1" ht="12.75" x14ac:dyDescent="0.2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9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23" customFormat="1" ht="12.75" x14ac:dyDescent="0.2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9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23" customFormat="1" ht="12.75" x14ac:dyDescent="0.2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9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23" customFormat="1" ht="12.75" x14ac:dyDescent="0.2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9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23" customFormat="1" ht="12.75" x14ac:dyDescent="0.2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9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23" customFormat="1" ht="12.75" x14ac:dyDescent="0.2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9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23" customFormat="1" ht="12.75" x14ac:dyDescent="0.2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9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23" customFormat="1" ht="12.75" x14ac:dyDescent="0.2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9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23" customFormat="1" ht="12.75" x14ac:dyDescent="0.2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9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23" customFormat="1" ht="12.75" x14ac:dyDescent="0.2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9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23" customFormat="1" ht="12.75" x14ac:dyDescent="0.2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9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23" customFormat="1" ht="12.75" x14ac:dyDescent="0.2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9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23" customFormat="1" ht="12.75" x14ac:dyDescent="0.2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9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23" customFormat="1" ht="12.75" x14ac:dyDescent="0.2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9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23" customFormat="1" ht="12.75" x14ac:dyDescent="0.2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9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23" customFormat="1" ht="12.75" x14ac:dyDescent="0.2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9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23" customFormat="1" ht="12.75" x14ac:dyDescent="0.2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9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23" customFormat="1" ht="12.75" x14ac:dyDescent="0.2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9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23" customFormat="1" ht="12.75" x14ac:dyDescent="0.2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9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23" customFormat="1" ht="12.75" x14ac:dyDescent="0.2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9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23" customFormat="1" ht="12.75" x14ac:dyDescent="0.2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9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23" customFormat="1" ht="12.75" x14ac:dyDescent="0.2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9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23" customFormat="1" ht="12.75" x14ac:dyDescent="0.2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9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23" customFormat="1" ht="12.75" x14ac:dyDescent="0.2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9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23" customFormat="1" ht="12.75" x14ac:dyDescent="0.2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9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23" customFormat="1" ht="12.75" x14ac:dyDescent="0.2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9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23" customFormat="1" ht="12.75" x14ac:dyDescent="0.2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9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23" customFormat="1" ht="12.75" x14ac:dyDescent="0.2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9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23" customFormat="1" ht="12.75" x14ac:dyDescent="0.2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9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23" customFormat="1" ht="12.75" x14ac:dyDescent="0.2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9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23" customFormat="1" ht="12.75" x14ac:dyDescent="0.2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9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23" customFormat="1" ht="12.75" x14ac:dyDescent="0.2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9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23" customFormat="1" ht="12.75" x14ac:dyDescent="0.2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9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23" customFormat="1" ht="12.75" x14ac:dyDescent="0.2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9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23" customFormat="1" ht="12.75" x14ac:dyDescent="0.2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9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23" customFormat="1" ht="12.75" x14ac:dyDescent="0.2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9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23" customFormat="1" ht="12.75" x14ac:dyDescent="0.2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9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23" customFormat="1" ht="12.75" x14ac:dyDescent="0.2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9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23" customFormat="1" ht="12.75" x14ac:dyDescent="0.2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9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23" customFormat="1" ht="12.75" x14ac:dyDescent="0.2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9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23" customFormat="1" ht="12.75" x14ac:dyDescent="0.2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9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23" customFormat="1" ht="12.75" x14ac:dyDescent="0.2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9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23" customFormat="1" ht="12.75" x14ac:dyDescent="0.2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9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23" customFormat="1" ht="12.75" x14ac:dyDescent="0.2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9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23" customFormat="1" ht="12.75" x14ac:dyDescent="0.2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9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23" customFormat="1" ht="12.75" x14ac:dyDescent="0.2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9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23" customFormat="1" ht="12.75" x14ac:dyDescent="0.2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9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23" customFormat="1" ht="12.75" x14ac:dyDescent="0.2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9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23" customFormat="1" ht="12.75" x14ac:dyDescent="0.2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9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23" customFormat="1" ht="12.75" x14ac:dyDescent="0.2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9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23" customFormat="1" ht="12.75" x14ac:dyDescent="0.2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9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23" customFormat="1" ht="12.75" x14ac:dyDescent="0.2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9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23" customFormat="1" ht="12.75" x14ac:dyDescent="0.2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9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23" customFormat="1" ht="12.75" x14ac:dyDescent="0.2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9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23" customFormat="1" ht="12.75" x14ac:dyDescent="0.2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9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23" customFormat="1" ht="12.75" x14ac:dyDescent="0.2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9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23" customFormat="1" ht="12.75" x14ac:dyDescent="0.2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9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23" customFormat="1" ht="12.75" x14ac:dyDescent="0.2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9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23" customFormat="1" ht="12.75" x14ac:dyDescent="0.2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9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23" customFormat="1" ht="12.75" x14ac:dyDescent="0.2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9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23" customFormat="1" ht="12.75" x14ac:dyDescent="0.2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9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23" customFormat="1" ht="12.75" x14ac:dyDescent="0.2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9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23" customFormat="1" ht="12.75" x14ac:dyDescent="0.2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9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23" customFormat="1" ht="12.75" x14ac:dyDescent="0.2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9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23" customFormat="1" ht="12.75" x14ac:dyDescent="0.2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9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23" customFormat="1" ht="12.75" x14ac:dyDescent="0.2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9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23" customFormat="1" ht="12.75" x14ac:dyDescent="0.2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9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23" customFormat="1" ht="12.75" x14ac:dyDescent="0.2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9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23" customFormat="1" ht="12.75" x14ac:dyDescent="0.2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9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23" customFormat="1" ht="12.75" x14ac:dyDescent="0.2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9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23" customFormat="1" ht="12.75" x14ac:dyDescent="0.2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9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23" customFormat="1" ht="12.75" x14ac:dyDescent="0.2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9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23" customFormat="1" ht="12.75" x14ac:dyDescent="0.2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9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23" customFormat="1" ht="12.75" x14ac:dyDescent="0.2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9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23" customFormat="1" ht="12.75" x14ac:dyDescent="0.2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9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23" customFormat="1" ht="12.75" x14ac:dyDescent="0.2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9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23" customFormat="1" ht="12.75" x14ac:dyDescent="0.2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9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23" customFormat="1" ht="12.75" x14ac:dyDescent="0.2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9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23" customFormat="1" ht="12.75" x14ac:dyDescent="0.2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9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23" customFormat="1" ht="12.75" x14ac:dyDescent="0.2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9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23" customFormat="1" ht="12.75" x14ac:dyDescent="0.2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9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23" customFormat="1" ht="12.75" x14ac:dyDescent="0.2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9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23" customFormat="1" ht="12.75" x14ac:dyDescent="0.2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9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23" customFormat="1" ht="12.75" x14ac:dyDescent="0.2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9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23" customFormat="1" ht="12.75" x14ac:dyDescent="0.2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9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23" customFormat="1" ht="12.75" x14ac:dyDescent="0.2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9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23" customFormat="1" ht="12.75" x14ac:dyDescent="0.2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9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23" customFormat="1" ht="12.75" x14ac:dyDescent="0.2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9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23" customFormat="1" ht="12.75" x14ac:dyDescent="0.2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9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23" customFormat="1" ht="12.75" x14ac:dyDescent="0.2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9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23" customFormat="1" ht="12.75" x14ac:dyDescent="0.2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9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23" customFormat="1" ht="12.75" x14ac:dyDescent="0.2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9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23" customFormat="1" ht="12.75" x14ac:dyDescent="0.2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9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23" customFormat="1" ht="12.75" x14ac:dyDescent="0.2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9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23" customFormat="1" ht="12.75" x14ac:dyDescent="0.2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9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23" customFormat="1" ht="12.75" x14ac:dyDescent="0.2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9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23" customFormat="1" ht="12.75" x14ac:dyDescent="0.2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9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23" customFormat="1" ht="12.75" x14ac:dyDescent="0.2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9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23" customFormat="1" ht="12.75" x14ac:dyDescent="0.2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9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23" customFormat="1" ht="12.75" x14ac:dyDescent="0.2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9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23" customFormat="1" ht="12.75" x14ac:dyDescent="0.2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9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23" customFormat="1" ht="12.75" x14ac:dyDescent="0.2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9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23" customFormat="1" ht="12.75" x14ac:dyDescent="0.2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9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23" customFormat="1" ht="12.75" x14ac:dyDescent="0.2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9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23" customFormat="1" ht="12.75" x14ac:dyDescent="0.2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9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23" customFormat="1" ht="12.75" x14ac:dyDescent="0.2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9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23" customFormat="1" ht="12.75" x14ac:dyDescent="0.2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9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23" customFormat="1" ht="12.75" x14ac:dyDescent="0.2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9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23" customFormat="1" ht="12.75" x14ac:dyDescent="0.2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9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23" customFormat="1" ht="12.75" x14ac:dyDescent="0.2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9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23" customFormat="1" ht="12.75" x14ac:dyDescent="0.2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9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23" customFormat="1" ht="12.75" x14ac:dyDescent="0.2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9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23" customFormat="1" ht="12.75" x14ac:dyDescent="0.2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9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23" customFormat="1" ht="12.75" x14ac:dyDescent="0.2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9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23" customFormat="1" ht="12.75" x14ac:dyDescent="0.2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9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23" customFormat="1" ht="12.75" x14ac:dyDescent="0.2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9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23" customFormat="1" ht="12.75" x14ac:dyDescent="0.2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9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23" customFormat="1" ht="12.75" x14ac:dyDescent="0.2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9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23" customFormat="1" ht="12.75" x14ac:dyDescent="0.2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9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23" customFormat="1" ht="12.75" x14ac:dyDescent="0.2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9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23" customFormat="1" ht="12.75" x14ac:dyDescent="0.2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9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23" customFormat="1" ht="12.75" x14ac:dyDescent="0.2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9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23" customFormat="1" ht="12.75" x14ac:dyDescent="0.2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9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23" customFormat="1" ht="12.75" x14ac:dyDescent="0.2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9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23" customFormat="1" ht="12.75" x14ac:dyDescent="0.2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9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23" customFormat="1" ht="12.75" x14ac:dyDescent="0.2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9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23" customFormat="1" ht="12.75" x14ac:dyDescent="0.2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9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23" customFormat="1" ht="12.75" x14ac:dyDescent="0.2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9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23" customFormat="1" ht="12.75" x14ac:dyDescent="0.2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9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23" customFormat="1" ht="12.75" x14ac:dyDescent="0.2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9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23" customFormat="1" ht="12.75" x14ac:dyDescent="0.2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9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23" customFormat="1" ht="12.75" x14ac:dyDescent="0.2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9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23" customFormat="1" ht="12.75" x14ac:dyDescent="0.2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9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23" customFormat="1" ht="12.75" x14ac:dyDescent="0.2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9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23" customFormat="1" ht="12.75" x14ac:dyDescent="0.2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9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23" customFormat="1" ht="12.75" x14ac:dyDescent="0.2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9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23" customFormat="1" ht="12.75" x14ac:dyDescent="0.2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9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23" customFormat="1" ht="12.75" x14ac:dyDescent="0.2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9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23" customFormat="1" ht="12.75" x14ac:dyDescent="0.2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9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23" customFormat="1" ht="12.75" x14ac:dyDescent="0.2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9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23" customFormat="1" ht="12.75" x14ac:dyDescent="0.2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9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23" customFormat="1" ht="12.75" x14ac:dyDescent="0.2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9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23" customFormat="1" ht="12.75" x14ac:dyDescent="0.2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9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23" customFormat="1" ht="12.75" x14ac:dyDescent="0.2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9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23" customFormat="1" ht="12.75" x14ac:dyDescent="0.2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9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23" customFormat="1" ht="12.75" x14ac:dyDescent="0.2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9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23" customFormat="1" ht="12.75" x14ac:dyDescent="0.2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9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23" customFormat="1" ht="12.75" x14ac:dyDescent="0.2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9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23" customFormat="1" ht="12.75" x14ac:dyDescent="0.2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9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23" customFormat="1" ht="12.75" x14ac:dyDescent="0.2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9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23" customFormat="1" ht="12.75" x14ac:dyDescent="0.2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9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23" customFormat="1" ht="12.75" x14ac:dyDescent="0.2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9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23" customFormat="1" ht="12.75" x14ac:dyDescent="0.2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9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23" customFormat="1" ht="12.75" x14ac:dyDescent="0.2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9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23" customFormat="1" ht="12.75" x14ac:dyDescent="0.2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9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23" customFormat="1" ht="12.75" x14ac:dyDescent="0.2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9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23" customFormat="1" ht="12.75" x14ac:dyDescent="0.2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9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23" customFormat="1" ht="12.75" x14ac:dyDescent="0.2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9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23" customFormat="1" ht="12.75" x14ac:dyDescent="0.2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9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23" customFormat="1" ht="12.75" x14ac:dyDescent="0.2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9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23" customFormat="1" ht="12.75" x14ac:dyDescent="0.2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9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23" customFormat="1" ht="12.75" x14ac:dyDescent="0.2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9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23" customFormat="1" ht="12.75" x14ac:dyDescent="0.2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9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23" customFormat="1" ht="12.75" x14ac:dyDescent="0.2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9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23" customFormat="1" ht="12.75" x14ac:dyDescent="0.2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9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23" customFormat="1" ht="12.75" x14ac:dyDescent="0.2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9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23" customFormat="1" ht="12.75" x14ac:dyDescent="0.2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9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23" customFormat="1" ht="12.75" x14ac:dyDescent="0.2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9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23" customFormat="1" ht="12.75" x14ac:dyDescent="0.2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9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23" customFormat="1" ht="12.75" x14ac:dyDescent="0.2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9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23" customFormat="1" ht="12.75" x14ac:dyDescent="0.2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9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23" customFormat="1" ht="12.75" x14ac:dyDescent="0.2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9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23" customFormat="1" ht="12.75" x14ac:dyDescent="0.2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9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23" customFormat="1" ht="12.75" x14ac:dyDescent="0.2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9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23" customFormat="1" ht="12.75" x14ac:dyDescent="0.2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9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23" customFormat="1" ht="12.75" x14ac:dyDescent="0.2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9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23" customFormat="1" ht="12.75" x14ac:dyDescent="0.2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9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23" customFormat="1" ht="12.75" x14ac:dyDescent="0.2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9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23" customFormat="1" ht="12.75" x14ac:dyDescent="0.2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9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23" customFormat="1" ht="12.75" x14ac:dyDescent="0.2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9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23" customFormat="1" ht="12.75" x14ac:dyDescent="0.2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9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23" customFormat="1" ht="12.75" x14ac:dyDescent="0.2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9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23" customFormat="1" ht="12.75" x14ac:dyDescent="0.2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9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23" customFormat="1" ht="12.75" x14ac:dyDescent="0.2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9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23" customFormat="1" ht="12.75" x14ac:dyDescent="0.2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9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23" customFormat="1" ht="12.75" x14ac:dyDescent="0.2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9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23" customFormat="1" ht="12.75" x14ac:dyDescent="0.2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9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23" customFormat="1" ht="12.75" x14ac:dyDescent="0.2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9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23" customFormat="1" ht="12.75" x14ac:dyDescent="0.2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9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23" customFormat="1" ht="12.75" x14ac:dyDescent="0.2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9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23" customFormat="1" ht="12.75" x14ac:dyDescent="0.2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9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23" customFormat="1" ht="12.75" x14ac:dyDescent="0.2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9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23" customFormat="1" ht="12.75" x14ac:dyDescent="0.2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9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23" customFormat="1" ht="12.75" x14ac:dyDescent="0.2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9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23" customFormat="1" ht="12.75" x14ac:dyDescent="0.2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9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23" customFormat="1" ht="12.75" x14ac:dyDescent="0.2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9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23" customFormat="1" ht="12.75" x14ac:dyDescent="0.2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9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23" customFormat="1" ht="12.75" x14ac:dyDescent="0.2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9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23" customFormat="1" ht="12.75" x14ac:dyDescent="0.2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9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23" customFormat="1" ht="12.75" x14ac:dyDescent="0.2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9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23" customFormat="1" ht="12.75" x14ac:dyDescent="0.2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9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23" customFormat="1" ht="12.75" x14ac:dyDescent="0.2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9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23" customFormat="1" ht="12.75" x14ac:dyDescent="0.2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9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23" customFormat="1" ht="12.75" x14ac:dyDescent="0.2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9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23" customFormat="1" ht="12.75" x14ac:dyDescent="0.2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9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23" customFormat="1" ht="12.75" x14ac:dyDescent="0.2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9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23" customFormat="1" ht="12.75" x14ac:dyDescent="0.2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9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23" customFormat="1" ht="12.75" x14ac:dyDescent="0.2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9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23" customFormat="1" ht="12.75" x14ac:dyDescent="0.2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9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23" customFormat="1" ht="12.75" x14ac:dyDescent="0.2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9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23" customFormat="1" ht="12.75" x14ac:dyDescent="0.2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9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23" customFormat="1" ht="12.75" x14ac:dyDescent="0.2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9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23" customFormat="1" ht="12.75" x14ac:dyDescent="0.2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9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23" customFormat="1" ht="12.75" x14ac:dyDescent="0.2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9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23" customFormat="1" ht="12.75" x14ac:dyDescent="0.2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9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23" customFormat="1" ht="12.75" x14ac:dyDescent="0.2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9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23" customFormat="1" ht="12.75" x14ac:dyDescent="0.2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9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23" customFormat="1" ht="12.75" x14ac:dyDescent="0.2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9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23" customFormat="1" ht="12.75" x14ac:dyDescent="0.2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9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23" customFormat="1" ht="12.75" x14ac:dyDescent="0.2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9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23" customFormat="1" ht="12.75" x14ac:dyDescent="0.2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9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23" customFormat="1" ht="12.75" x14ac:dyDescent="0.2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9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23" customFormat="1" ht="12.75" x14ac:dyDescent="0.2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9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23" customFormat="1" ht="12.75" x14ac:dyDescent="0.2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9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23" customFormat="1" ht="12.75" x14ac:dyDescent="0.2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9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23" customFormat="1" ht="12.75" x14ac:dyDescent="0.2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9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23" customFormat="1" ht="12.75" x14ac:dyDescent="0.2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9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23" customFormat="1" ht="12.75" x14ac:dyDescent="0.2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9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23" customFormat="1" ht="12.75" x14ac:dyDescent="0.2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9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23" customFormat="1" ht="12.75" x14ac:dyDescent="0.2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9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23" customFormat="1" ht="12.75" x14ac:dyDescent="0.2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9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23" customFormat="1" ht="12.75" x14ac:dyDescent="0.2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9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23" customFormat="1" ht="12.75" x14ac:dyDescent="0.2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9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23" customFormat="1" ht="12.75" x14ac:dyDescent="0.2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9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23" customFormat="1" ht="12.75" x14ac:dyDescent="0.2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9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23" customFormat="1" ht="12.75" x14ac:dyDescent="0.2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9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23" customFormat="1" ht="12.75" x14ac:dyDescent="0.2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9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23" customFormat="1" ht="12.75" x14ac:dyDescent="0.2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9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23" customFormat="1" ht="12.75" x14ac:dyDescent="0.2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9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23" customFormat="1" ht="12.75" x14ac:dyDescent="0.2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9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23" customFormat="1" ht="12.75" x14ac:dyDescent="0.2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9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23" customFormat="1" ht="12.75" x14ac:dyDescent="0.2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9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23" customFormat="1" ht="12.75" x14ac:dyDescent="0.2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9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23" customFormat="1" ht="12.75" x14ac:dyDescent="0.2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9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23" customFormat="1" ht="12.75" x14ac:dyDescent="0.2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9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23" customFormat="1" ht="12.75" x14ac:dyDescent="0.2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9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23" customFormat="1" ht="12.75" x14ac:dyDescent="0.2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9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23" customFormat="1" ht="12.75" x14ac:dyDescent="0.2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9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23" customFormat="1" ht="12.75" x14ac:dyDescent="0.2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9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23" customFormat="1" ht="12.75" x14ac:dyDescent="0.2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9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23" customFormat="1" ht="12.75" x14ac:dyDescent="0.2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9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23" customFormat="1" ht="12.75" x14ac:dyDescent="0.2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9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23" customFormat="1" ht="12.75" x14ac:dyDescent="0.2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9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23" customFormat="1" ht="12.75" x14ac:dyDescent="0.2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9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23" customFormat="1" ht="12.75" x14ac:dyDescent="0.2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9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23" customFormat="1" ht="12.75" x14ac:dyDescent="0.2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9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23" customFormat="1" ht="12.75" x14ac:dyDescent="0.2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9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23" customFormat="1" ht="12.75" x14ac:dyDescent="0.2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9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23" customFormat="1" ht="12.75" x14ac:dyDescent="0.2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9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23" customFormat="1" ht="12.75" x14ac:dyDescent="0.2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9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23" customFormat="1" ht="12.75" x14ac:dyDescent="0.2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9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23" customFormat="1" ht="12.75" x14ac:dyDescent="0.2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9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23" customFormat="1" ht="12.75" x14ac:dyDescent="0.2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9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23" customFormat="1" ht="12.75" x14ac:dyDescent="0.2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9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23" customFormat="1" ht="12.75" x14ac:dyDescent="0.2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9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23" customFormat="1" ht="12.75" x14ac:dyDescent="0.2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9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23" customFormat="1" ht="12.75" x14ac:dyDescent="0.2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9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23" customFormat="1" ht="12.75" x14ac:dyDescent="0.2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9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23" customFormat="1" ht="12.75" x14ac:dyDescent="0.2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9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23" customFormat="1" ht="12.75" x14ac:dyDescent="0.2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9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23" customFormat="1" ht="12.75" x14ac:dyDescent="0.2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9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23" customFormat="1" ht="12.75" x14ac:dyDescent="0.2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9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23" customFormat="1" ht="12.75" x14ac:dyDescent="0.2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9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23" customFormat="1" ht="12.75" x14ac:dyDescent="0.2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9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23" customFormat="1" ht="12.75" x14ac:dyDescent="0.2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9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23" customFormat="1" ht="12.75" x14ac:dyDescent="0.2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9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23" customFormat="1" ht="12.75" x14ac:dyDescent="0.2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9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23" customFormat="1" ht="12.75" x14ac:dyDescent="0.2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9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23" customFormat="1" ht="12.75" x14ac:dyDescent="0.2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9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23" customFormat="1" ht="12.75" x14ac:dyDescent="0.2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9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23" customFormat="1" ht="12.75" x14ac:dyDescent="0.2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9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23" customFormat="1" ht="12.75" x14ac:dyDescent="0.2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9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23" customFormat="1" ht="12.75" x14ac:dyDescent="0.2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9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23" customFormat="1" ht="12.75" x14ac:dyDescent="0.2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9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23" customFormat="1" ht="12.75" x14ac:dyDescent="0.2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9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23" customFormat="1" ht="12.75" x14ac:dyDescent="0.2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9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23" customFormat="1" ht="12.75" x14ac:dyDescent="0.2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9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23" customFormat="1" ht="12.75" x14ac:dyDescent="0.2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9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23" customFormat="1" ht="12.75" x14ac:dyDescent="0.2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9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23" customFormat="1" ht="12.75" x14ac:dyDescent="0.2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9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23" customFormat="1" ht="12.75" x14ac:dyDescent="0.2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9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23" customFormat="1" ht="12.75" x14ac:dyDescent="0.2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9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23" customFormat="1" ht="12.75" x14ac:dyDescent="0.2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9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23" customFormat="1" ht="12.75" x14ac:dyDescent="0.2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9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23" customFormat="1" ht="12.75" x14ac:dyDescent="0.2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9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23" customFormat="1" ht="12.75" x14ac:dyDescent="0.2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9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23" customFormat="1" ht="12.75" x14ac:dyDescent="0.2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9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23" customFormat="1" ht="12.75" x14ac:dyDescent="0.2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9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23" customFormat="1" ht="12.75" x14ac:dyDescent="0.2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9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23" customFormat="1" ht="12.75" x14ac:dyDescent="0.2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9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23" customFormat="1" ht="12.75" x14ac:dyDescent="0.2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9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23" customFormat="1" ht="12.75" x14ac:dyDescent="0.2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9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23" customFormat="1" ht="12.75" x14ac:dyDescent="0.2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9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23" customFormat="1" ht="12.75" x14ac:dyDescent="0.2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9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23" customFormat="1" ht="12.75" x14ac:dyDescent="0.2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9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23" customFormat="1" ht="12.75" x14ac:dyDescent="0.2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9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23" customFormat="1" ht="12.75" x14ac:dyDescent="0.2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9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23" customFormat="1" ht="12.75" x14ac:dyDescent="0.2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9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23" customFormat="1" ht="12.75" x14ac:dyDescent="0.2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9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23" customFormat="1" ht="12.75" x14ac:dyDescent="0.2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9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23" customFormat="1" ht="12.75" x14ac:dyDescent="0.2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9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23" customFormat="1" ht="12.75" x14ac:dyDescent="0.2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9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23" customFormat="1" ht="12.75" x14ac:dyDescent="0.2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9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23" customFormat="1" ht="12.75" x14ac:dyDescent="0.2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9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23" customFormat="1" ht="12.75" x14ac:dyDescent="0.2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9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23" customFormat="1" ht="12.75" x14ac:dyDescent="0.2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9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23" customFormat="1" ht="12.75" x14ac:dyDescent="0.2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9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23" customFormat="1" ht="12.75" x14ac:dyDescent="0.2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9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23" customFormat="1" ht="12.75" x14ac:dyDescent="0.2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9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23" customFormat="1" ht="12.75" x14ac:dyDescent="0.2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9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23" customFormat="1" ht="12.75" x14ac:dyDescent="0.2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9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23" customFormat="1" ht="12.75" x14ac:dyDescent="0.2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9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23" customFormat="1" ht="12.75" x14ac:dyDescent="0.2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9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23" customFormat="1" ht="12.75" x14ac:dyDescent="0.2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9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23" customFormat="1" ht="12.75" x14ac:dyDescent="0.2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9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23" customFormat="1" ht="12.75" x14ac:dyDescent="0.2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9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23" customFormat="1" ht="12.75" x14ac:dyDescent="0.2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9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23" customFormat="1" ht="12.75" x14ac:dyDescent="0.2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9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23" customFormat="1" ht="12.75" x14ac:dyDescent="0.2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9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23" customFormat="1" ht="12.75" x14ac:dyDescent="0.2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9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23" customFormat="1" ht="12.75" x14ac:dyDescent="0.2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9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23" customFormat="1" ht="12.75" x14ac:dyDescent="0.2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9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23" customFormat="1" ht="12.75" x14ac:dyDescent="0.2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9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23" customFormat="1" ht="12.75" x14ac:dyDescent="0.2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9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23" customFormat="1" ht="12.75" x14ac:dyDescent="0.2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9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23" customFormat="1" ht="12.75" x14ac:dyDescent="0.2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9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23" customFormat="1" ht="12.75" x14ac:dyDescent="0.2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9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23" customFormat="1" ht="12.75" x14ac:dyDescent="0.2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9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23" customFormat="1" ht="12.75" x14ac:dyDescent="0.2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9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23" customFormat="1" ht="12.75" x14ac:dyDescent="0.2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9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23" customFormat="1" ht="12.75" x14ac:dyDescent="0.2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9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23" customFormat="1" ht="12.75" x14ac:dyDescent="0.2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9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23" customFormat="1" ht="12.75" x14ac:dyDescent="0.2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9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23" customFormat="1" ht="12.75" x14ac:dyDescent="0.2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9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23" customFormat="1" ht="12.75" x14ac:dyDescent="0.2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9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23" customFormat="1" ht="12.75" x14ac:dyDescent="0.2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9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23" customFormat="1" ht="12.75" x14ac:dyDescent="0.2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9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23" customFormat="1" ht="12.75" x14ac:dyDescent="0.2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9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23" customFormat="1" ht="12.75" x14ac:dyDescent="0.2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9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23" customFormat="1" ht="12.75" x14ac:dyDescent="0.2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9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23" customFormat="1" ht="12.75" x14ac:dyDescent="0.2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9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23" customFormat="1" ht="12.75" x14ac:dyDescent="0.2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9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23" customFormat="1" ht="12.75" x14ac:dyDescent="0.2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9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23" customFormat="1" ht="12.75" x14ac:dyDescent="0.2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9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23" customFormat="1" ht="12.75" x14ac:dyDescent="0.2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9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23" customFormat="1" ht="12.75" x14ac:dyDescent="0.2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9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23" customFormat="1" ht="12.75" x14ac:dyDescent="0.2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9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23" customFormat="1" ht="12.75" x14ac:dyDescent="0.2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9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23" customFormat="1" ht="12.75" x14ac:dyDescent="0.2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9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23" customFormat="1" ht="12.75" x14ac:dyDescent="0.2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9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23" customFormat="1" ht="12.75" x14ac:dyDescent="0.2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9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23" customFormat="1" ht="12.75" x14ac:dyDescent="0.2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9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23" customFormat="1" ht="12.75" x14ac:dyDescent="0.2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9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23" customFormat="1" ht="12.75" x14ac:dyDescent="0.2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9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23" customFormat="1" ht="12.75" x14ac:dyDescent="0.2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9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23" customFormat="1" ht="12.75" x14ac:dyDescent="0.2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9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23" customFormat="1" ht="12.75" x14ac:dyDescent="0.2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9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23" customFormat="1" ht="12.75" x14ac:dyDescent="0.2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9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23" customFormat="1" ht="12.75" x14ac:dyDescent="0.2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9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23" customFormat="1" ht="12.75" x14ac:dyDescent="0.2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9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23" customFormat="1" ht="12.75" x14ac:dyDescent="0.2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9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23" customFormat="1" ht="12.75" x14ac:dyDescent="0.2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9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23" customFormat="1" ht="12.75" x14ac:dyDescent="0.2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9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23" customFormat="1" ht="12.75" x14ac:dyDescent="0.2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9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23" customFormat="1" ht="12.75" x14ac:dyDescent="0.2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9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23" customFormat="1" ht="12.75" x14ac:dyDescent="0.2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9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23" customFormat="1" ht="12.75" x14ac:dyDescent="0.2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9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23" customFormat="1" ht="12.75" x14ac:dyDescent="0.2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9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23" customFormat="1" ht="12.75" x14ac:dyDescent="0.2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9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23" customFormat="1" ht="12.75" x14ac:dyDescent="0.2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9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23" customFormat="1" ht="12.75" x14ac:dyDescent="0.2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9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23" customFormat="1" ht="12.75" x14ac:dyDescent="0.2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9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23" customFormat="1" ht="12.75" x14ac:dyDescent="0.2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9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23" customFormat="1" ht="12.75" x14ac:dyDescent="0.2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9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23" customFormat="1" ht="12.75" x14ac:dyDescent="0.2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9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23" customFormat="1" ht="12.75" x14ac:dyDescent="0.2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9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23" customFormat="1" ht="12.75" x14ac:dyDescent="0.2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9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23" customFormat="1" ht="12.75" x14ac:dyDescent="0.2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9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23" customFormat="1" ht="12.75" x14ac:dyDescent="0.2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9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23" customFormat="1" ht="12.75" x14ac:dyDescent="0.2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9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23" customFormat="1" ht="12.75" x14ac:dyDescent="0.2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9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23" customFormat="1" ht="12.75" x14ac:dyDescent="0.2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9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23" customFormat="1" ht="12.75" x14ac:dyDescent="0.2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9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23" customFormat="1" ht="12.75" x14ac:dyDescent="0.2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9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23" customFormat="1" ht="12.75" x14ac:dyDescent="0.2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9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23" customFormat="1" ht="12.75" x14ac:dyDescent="0.2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9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23" customFormat="1" ht="12.75" x14ac:dyDescent="0.2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9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23" customFormat="1" ht="12.75" x14ac:dyDescent="0.2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9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23" customFormat="1" ht="12.75" x14ac:dyDescent="0.2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9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23" customFormat="1" ht="12.75" x14ac:dyDescent="0.2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9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23" customFormat="1" ht="12.75" x14ac:dyDescent="0.2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9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23" customFormat="1" ht="12.75" x14ac:dyDescent="0.2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9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23" customFormat="1" ht="12.75" x14ac:dyDescent="0.2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9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23" customFormat="1" ht="12.75" x14ac:dyDescent="0.2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9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23" customFormat="1" ht="12.75" x14ac:dyDescent="0.2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9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23" customFormat="1" ht="12.75" x14ac:dyDescent="0.2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9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23" customFormat="1" ht="12.75" x14ac:dyDescent="0.2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9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23" customFormat="1" ht="12.75" x14ac:dyDescent="0.2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9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23" customFormat="1" ht="12.75" x14ac:dyDescent="0.2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9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23" customFormat="1" ht="12.75" x14ac:dyDescent="0.2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9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23" customFormat="1" ht="12.75" x14ac:dyDescent="0.2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9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23" customFormat="1" ht="12.75" x14ac:dyDescent="0.2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9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23" customFormat="1" ht="12.75" x14ac:dyDescent="0.2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9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23" customFormat="1" ht="12.75" x14ac:dyDescent="0.2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9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23" customFormat="1" ht="12.75" x14ac:dyDescent="0.2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9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23" customFormat="1" ht="12.75" x14ac:dyDescent="0.2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9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23" customFormat="1" ht="12.75" x14ac:dyDescent="0.2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9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23" customFormat="1" ht="12.75" x14ac:dyDescent="0.2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9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23" customFormat="1" ht="12.75" x14ac:dyDescent="0.2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9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23" customFormat="1" ht="12.75" x14ac:dyDescent="0.2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9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23" customFormat="1" ht="12.75" x14ac:dyDescent="0.2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9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23" customFormat="1" ht="12.75" x14ac:dyDescent="0.2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9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23" customFormat="1" ht="12.75" x14ac:dyDescent="0.2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9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23" customFormat="1" ht="12.75" x14ac:dyDescent="0.2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9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23" customFormat="1" ht="12.75" x14ac:dyDescent="0.2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9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23" customFormat="1" ht="12.75" x14ac:dyDescent="0.2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9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23" customFormat="1" ht="12.75" x14ac:dyDescent="0.2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9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23" customFormat="1" ht="12.75" x14ac:dyDescent="0.2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9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23" customFormat="1" ht="12.75" x14ac:dyDescent="0.2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9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23" customFormat="1" ht="12.75" x14ac:dyDescent="0.2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9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23" customFormat="1" ht="12.75" x14ac:dyDescent="0.2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9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23" customFormat="1" ht="12.75" x14ac:dyDescent="0.2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9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23" customFormat="1" ht="12.75" x14ac:dyDescent="0.2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9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23" customFormat="1" ht="12.75" x14ac:dyDescent="0.2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9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23" customFormat="1" ht="12.75" x14ac:dyDescent="0.2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9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23" customFormat="1" ht="12.75" x14ac:dyDescent="0.2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9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23" customFormat="1" ht="12.75" x14ac:dyDescent="0.2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9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23" customFormat="1" ht="12.75" x14ac:dyDescent="0.2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9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23" customFormat="1" ht="12.75" x14ac:dyDescent="0.2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9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23" customFormat="1" ht="12.75" x14ac:dyDescent="0.2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9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23" customFormat="1" ht="12.75" x14ac:dyDescent="0.2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9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23" customFormat="1" ht="12.75" x14ac:dyDescent="0.2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9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23" customFormat="1" ht="12.75" x14ac:dyDescent="0.2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9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23" customFormat="1" ht="12.75" x14ac:dyDescent="0.2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9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23" customFormat="1" ht="12.75" x14ac:dyDescent="0.2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9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23" customFormat="1" ht="12.75" x14ac:dyDescent="0.2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9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23" customFormat="1" ht="12.75" x14ac:dyDescent="0.2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9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23" customFormat="1" ht="12.75" x14ac:dyDescent="0.2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9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23" customFormat="1" ht="12.75" x14ac:dyDescent="0.2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9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23" customFormat="1" ht="12.75" x14ac:dyDescent="0.2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9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23" customFormat="1" ht="12.75" x14ac:dyDescent="0.2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9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23" customFormat="1" ht="12.75" x14ac:dyDescent="0.2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9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23" customFormat="1" ht="12.75" x14ac:dyDescent="0.2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9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23" customFormat="1" ht="12.75" x14ac:dyDescent="0.2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9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23" customFormat="1" ht="12.75" x14ac:dyDescent="0.2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9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23" customFormat="1" ht="12.75" x14ac:dyDescent="0.2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9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23" customFormat="1" ht="12.75" x14ac:dyDescent="0.2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9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23" customFormat="1" ht="12.75" x14ac:dyDescent="0.2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9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23" customFormat="1" ht="12.75" x14ac:dyDescent="0.2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9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23" customFormat="1" ht="12.75" x14ac:dyDescent="0.2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9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23" customFormat="1" ht="12.75" x14ac:dyDescent="0.2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9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23" customFormat="1" ht="12.75" x14ac:dyDescent="0.2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9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23" customFormat="1" ht="12.75" x14ac:dyDescent="0.2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9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23" customFormat="1" ht="12.75" x14ac:dyDescent="0.2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9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23" customFormat="1" ht="12.75" x14ac:dyDescent="0.2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9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23" customFormat="1" ht="12.75" x14ac:dyDescent="0.2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9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23" customFormat="1" ht="12.75" x14ac:dyDescent="0.2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9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23" customFormat="1" ht="12.75" x14ac:dyDescent="0.2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9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23" customFormat="1" ht="12.75" x14ac:dyDescent="0.2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9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23" customFormat="1" ht="12.75" x14ac:dyDescent="0.2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9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23" customFormat="1" ht="12.75" x14ac:dyDescent="0.2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9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23" customFormat="1" ht="12.75" x14ac:dyDescent="0.2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9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23" customFormat="1" ht="12.75" x14ac:dyDescent="0.2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9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23" customFormat="1" ht="12.75" x14ac:dyDescent="0.2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9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23" customFormat="1" ht="12.75" x14ac:dyDescent="0.2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9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23" customFormat="1" ht="12.75" x14ac:dyDescent="0.2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9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23" customFormat="1" ht="12.75" x14ac:dyDescent="0.2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9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23" customFormat="1" ht="12.75" x14ac:dyDescent="0.2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9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23" customFormat="1" ht="12.75" x14ac:dyDescent="0.2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9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23" customFormat="1" ht="12.75" x14ac:dyDescent="0.2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9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23" customFormat="1" ht="12.75" x14ac:dyDescent="0.2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9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23" customFormat="1" ht="12.75" x14ac:dyDescent="0.2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9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23" customFormat="1" ht="12.75" x14ac:dyDescent="0.2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9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23" customFormat="1" ht="12.75" x14ac:dyDescent="0.2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9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23" customFormat="1" ht="12.75" x14ac:dyDescent="0.2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9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23" customFormat="1" ht="12.75" x14ac:dyDescent="0.2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9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23" customFormat="1" ht="12.75" x14ac:dyDescent="0.2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9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23" customFormat="1" ht="12.75" x14ac:dyDescent="0.2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9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23" customFormat="1" ht="12.75" x14ac:dyDescent="0.2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9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23" customFormat="1" ht="12.75" x14ac:dyDescent="0.2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9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23" customFormat="1" ht="12.75" x14ac:dyDescent="0.2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9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23" customFormat="1" ht="12.75" x14ac:dyDescent="0.2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9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23" customFormat="1" ht="12.75" x14ac:dyDescent="0.2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9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23" customFormat="1" ht="12.75" x14ac:dyDescent="0.2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9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23" customFormat="1" ht="12.75" x14ac:dyDescent="0.2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9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23" customFormat="1" ht="12.75" x14ac:dyDescent="0.2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9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23" customFormat="1" ht="12.75" x14ac:dyDescent="0.2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9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23" customFormat="1" ht="12.75" x14ac:dyDescent="0.2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9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23" customFormat="1" ht="12.75" x14ac:dyDescent="0.2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9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23" customFormat="1" ht="12.75" x14ac:dyDescent="0.2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9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23" customFormat="1" ht="12.75" x14ac:dyDescent="0.2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9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23" customFormat="1" ht="12.75" x14ac:dyDescent="0.2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9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23" customFormat="1" ht="12.75" x14ac:dyDescent="0.2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9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23" customFormat="1" ht="12.75" x14ac:dyDescent="0.2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9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23" customFormat="1" ht="12.75" x14ac:dyDescent="0.2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9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23" customFormat="1" ht="12.75" x14ac:dyDescent="0.2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9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23" customFormat="1" ht="12.75" x14ac:dyDescent="0.2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9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23" customFormat="1" ht="12.75" x14ac:dyDescent="0.2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9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23" customFormat="1" ht="12.75" x14ac:dyDescent="0.2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9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23" customFormat="1" ht="12.75" x14ac:dyDescent="0.2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9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23" customFormat="1" ht="12.75" x14ac:dyDescent="0.2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9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23" customFormat="1" ht="12.75" x14ac:dyDescent="0.2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9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23" customFormat="1" ht="12.75" x14ac:dyDescent="0.2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9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23" customFormat="1" ht="12.75" x14ac:dyDescent="0.2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9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23" customFormat="1" ht="12.75" x14ac:dyDescent="0.2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9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23" customFormat="1" ht="12.75" x14ac:dyDescent="0.2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9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23" customFormat="1" ht="12.75" x14ac:dyDescent="0.2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9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23" customFormat="1" ht="12.75" x14ac:dyDescent="0.2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9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23" customFormat="1" ht="12.75" x14ac:dyDescent="0.2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9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23" customFormat="1" ht="12.75" x14ac:dyDescent="0.2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9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23" customFormat="1" ht="12.75" x14ac:dyDescent="0.2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9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23" customFormat="1" ht="12.75" x14ac:dyDescent="0.2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9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23" customFormat="1" ht="12.75" x14ac:dyDescent="0.2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9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23" customFormat="1" ht="12.75" x14ac:dyDescent="0.2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9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23" customFormat="1" ht="12.75" x14ac:dyDescent="0.2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9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23" customFormat="1" ht="12.75" x14ac:dyDescent="0.2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9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23" customFormat="1" ht="12.75" x14ac:dyDescent="0.2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9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23" customFormat="1" ht="12.75" x14ac:dyDescent="0.2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9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23" customFormat="1" ht="12.75" x14ac:dyDescent="0.2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9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23" customFormat="1" ht="12.75" x14ac:dyDescent="0.2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9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23" customFormat="1" ht="12.75" x14ac:dyDescent="0.2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9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23" customFormat="1" ht="12.75" x14ac:dyDescent="0.2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9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23" customFormat="1" ht="12.75" x14ac:dyDescent="0.2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9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23" customFormat="1" ht="12.75" x14ac:dyDescent="0.2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9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23" customFormat="1" ht="12.75" x14ac:dyDescent="0.2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9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23" customFormat="1" ht="12.75" x14ac:dyDescent="0.2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9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23" customFormat="1" ht="12.75" x14ac:dyDescent="0.2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9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23" customFormat="1" ht="12.75" x14ac:dyDescent="0.2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9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23" customFormat="1" ht="12.75" x14ac:dyDescent="0.2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9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23" customFormat="1" ht="12.75" x14ac:dyDescent="0.2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9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23" customFormat="1" ht="12.75" x14ac:dyDescent="0.2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9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23" customFormat="1" ht="12.75" x14ac:dyDescent="0.2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9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23" customFormat="1" ht="12.75" x14ac:dyDescent="0.2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9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23" customFormat="1" ht="12.75" x14ac:dyDescent="0.2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9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23" customFormat="1" ht="12.75" x14ac:dyDescent="0.2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9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23" customFormat="1" ht="12.75" x14ac:dyDescent="0.2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9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23" customFormat="1" ht="12.75" x14ac:dyDescent="0.2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9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23" customFormat="1" ht="12.75" x14ac:dyDescent="0.2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9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23" customFormat="1" ht="12.75" x14ac:dyDescent="0.2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9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23" customFormat="1" ht="12.75" x14ac:dyDescent="0.2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9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23" customFormat="1" ht="12.75" x14ac:dyDescent="0.2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9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23" customFormat="1" ht="12.75" x14ac:dyDescent="0.2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9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23" customFormat="1" ht="12.75" x14ac:dyDescent="0.2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9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23" customFormat="1" ht="12.75" x14ac:dyDescent="0.2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9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23" customFormat="1" ht="12.75" x14ac:dyDescent="0.2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9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23" customFormat="1" ht="12.75" x14ac:dyDescent="0.2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9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23" customFormat="1" ht="12.75" x14ac:dyDescent="0.2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9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23" customFormat="1" ht="12.75" x14ac:dyDescent="0.2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9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23" customFormat="1" ht="12.75" x14ac:dyDescent="0.2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9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23" customFormat="1" ht="12.75" x14ac:dyDescent="0.2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9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23" customFormat="1" ht="12.75" x14ac:dyDescent="0.2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9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23" customFormat="1" ht="12.75" x14ac:dyDescent="0.2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9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23" customFormat="1" ht="12.75" x14ac:dyDescent="0.2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9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23" customFormat="1" ht="12.75" x14ac:dyDescent="0.2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9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23" customFormat="1" ht="12.75" x14ac:dyDescent="0.2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9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23" customFormat="1" ht="12.75" x14ac:dyDescent="0.2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9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23" customFormat="1" ht="12.75" x14ac:dyDescent="0.2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9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23" customFormat="1" ht="12.75" x14ac:dyDescent="0.2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9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23" customFormat="1" ht="12.75" x14ac:dyDescent="0.2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9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23" customFormat="1" ht="12.75" x14ac:dyDescent="0.2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9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23" customFormat="1" ht="12.75" x14ac:dyDescent="0.2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9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23" customFormat="1" ht="12.75" x14ac:dyDescent="0.2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9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23" customFormat="1" ht="12.75" x14ac:dyDescent="0.2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9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23" customFormat="1" ht="12.75" x14ac:dyDescent="0.2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9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23" customFormat="1" ht="12.75" x14ac:dyDescent="0.2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9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23" customFormat="1" ht="12.75" x14ac:dyDescent="0.2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9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23" customFormat="1" ht="12.75" x14ac:dyDescent="0.2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9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23" customFormat="1" ht="12.75" x14ac:dyDescent="0.2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9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23" customFormat="1" ht="12.75" x14ac:dyDescent="0.2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9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23" customFormat="1" ht="12.75" x14ac:dyDescent="0.2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9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23" customFormat="1" ht="12.75" x14ac:dyDescent="0.2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9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23" customFormat="1" ht="12.75" x14ac:dyDescent="0.2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9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23" customFormat="1" ht="12.75" x14ac:dyDescent="0.2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9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23" customFormat="1" ht="12.75" x14ac:dyDescent="0.2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9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23" customFormat="1" ht="12.75" x14ac:dyDescent="0.2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9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23" customFormat="1" ht="12.75" x14ac:dyDescent="0.2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9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23" customFormat="1" ht="12.75" x14ac:dyDescent="0.2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9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23" customFormat="1" ht="12.75" x14ac:dyDescent="0.2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9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23" customFormat="1" ht="12.75" x14ac:dyDescent="0.2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9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23" customFormat="1" ht="12.75" x14ac:dyDescent="0.2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9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23" customFormat="1" ht="12.75" x14ac:dyDescent="0.2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9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23" customFormat="1" ht="12.75" x14ac:dyDescent="0.2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9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23" customFormat="1" ht="12.75" x14ac:dyDescent="0.2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9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23" customFormat="1" ht="12.75" x14ac:dyDescent="0.2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9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23" customFormat="1" ht="12.75" x14ac:dyDescent="0.2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9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23" customFormat="1" ht="12.75" x14ac:dyDescent="0.2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9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23" customFormat="1" ht="12.75" x14ac:dyDescent="0.2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9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23" customFormat="1" ht="12.75" x14ac:dyDescent="0.2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9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23" customFormat="1" ht="12.75" x14ac:dyDescent="0.2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9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23" customFormat="1" ht="12.75" x14ac:dyDescent="0.2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9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23" customFormat="1" ht="12.75" x14ac:dyDescent="0.2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9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23" customFormat="1" ht="12.75" x14ac:dyDescent="0.2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9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23" customFormat="1" ht="12.75" x14ac:dyDescent="0.2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9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23" customFormat="1" ht="12.75" x14ac:dyDescent="0.2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9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23" customFormat="1" ht="12.75" x14ac:dyDescent="0.2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9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23" customFormat="1" ht="12.75" x14ac:dyDescent="0.2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9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23" customFormat="1" ht="12.75" x14ac:dyDescent="0.2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9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23" customFormat="1" ht="12.75" x14ac:dyDescent="0.2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9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23" customFormat="1" ht="12.75" x14ac:dyDescent="0.2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9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23" customFormat="1" ht="12.75" x14ac:dyDescent="0.2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9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23" customFormat="1" ht="12.75" x14ac:dyDescent="0.2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9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23" customFormat="1" ht="12.75" x14ac:dyDescent="0.2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9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23" customFormat="1" ht="12.75" x14ac:dyDescent="0.2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9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23" customFormat="1" ht="12.75" x14ac:dyDescent="0.2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9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23" customFormat="1" ht="12.75" x14ac:dyDescent="0.2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9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23" customFormat="1" ht="12.75" x14ac:dyDescent="0.2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9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23" customFormat="1" ht="12.75" x14ac:dyDescent="0.2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9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23" customFormat="1" ht="12.75" x14ac:dyDescent="0.2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9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23" customFormat="1" ht="12.75" x14ac:dyDescent="0.2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9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23" customFormat="1" ht="12.75" x14ac:dyDescent="0.2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9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23" customFormat="1" ht="12.75" x14ac:dyDescent="0.2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9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23" customFormat="1" ht="12.75" x14ac:dyDescent="0.2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9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23" customFormat="1" ht="12.75" x14ac:dyDescent="0.2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9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23" customFormat="1" ht="12.75" x14ac:dyDescent="0.2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9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23" customFormat="1" ht="12.75" x14ac:dyDescent="0.2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9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23" customFormat="1" ht="12.75" x14ac:dyDescent="0.2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9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23" customFormat="1" ht="12.75" x14ac:dyDescent="0.2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9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23" customFormat="1" ht="12.75" x14ac:dyDescent="0.2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9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23" customFormat="1" ht="12.75" x14ac:dyDescent="0.2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9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23" customFormat="1" ht="12.75" x14ac:dyDescent="0.2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9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23" customFormat="1" ht="12.75" x14ac:dyDescent="0.2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9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23" customFormat="1" ht="12.75" x14ac:dyDescent="0.2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9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23" customFormat="1" ht="12.75" x14ac:dyDescent="0.2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9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23" customFormat="1" ht="12.75" x14ac:dyDescent="0.2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9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23" customFormat="1" ht="12.75" x14ac:dyDescent="0.2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9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23" customFormat="1" ht="12.75" x14ac:dyDescent="0.2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9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23" customFormat="1" ht="12.75" x14ac:dyDescent="0.2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9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23" customFormat="1" ht="12.75" x14ac:dyDescent="0.2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9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23" customFormat="1" ht="12.75" x14ac:dyDescent="0.2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9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23" customFormat="1" ht="12.75" x14ac:dyDescent="0.2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9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23" customFormat="1" ht="12.75" x14ac:dyDescent="0.2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9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23" customFormat="1" ht="12.75" x14ac:dyDescent="0.2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9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23" customFormat="1" ht="12.75" x14ac:dyDescent="0.2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9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23" customFormat="1" ht="12.75" x14ac:dyDescent="0.2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9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23" customFormat="1" ht="12.75" x14ac:dyDescent="0.2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9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23" customFormat="1" ht="12.75" x14ac:dyDescent="0.2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9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23" customFormat="1" ht="12.75" x14ac:dyDescent="0.2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9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23" customFormat="1" ht="12.75" x14ac:dyDescent="0.2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9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23" customFormat="1" ht="12.75" x14ac:dyDescent="0.2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9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23" customFormat="1" ht="12.75" x14ac:dyDescent="0.2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9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23" customFormat="1" ht="12.75" x14ac:dyDescent="0.2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9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23" customFormat="1" ht="12.75" x14ac:dyDescent="0.2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9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23" customFormat="1" ht="12.75" x14ac:dyDescent="0.2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9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23" customFormat="1" ht="12.75" x14ac:dyDescent="0.2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9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23" customFormat="1" ht="12.75" x14ac:dyDescent="0.2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9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23" customFormat="1" ht="12.75" x14ac:dyDescent="0.2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9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23" customFormat="1" ht="12.75" x14ac:dyDescent="0.2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9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23" customFormat="1" ht="12.75" x14ac:dyDescent="0.2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9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23" customFormat="1" ht="12.75" x14ac:dyDescent="0.2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9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23" customFormat="1" ht="12.75" x14ac:dyDescent="0.2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9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23" customFormat="1" ht="12.75" x14ac:dyDescent="0.2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9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23" customFormat="1" ht="12.75" x14ac:dyDescent="0.2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9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23" customFormat="1" ht="12.75" x14ac:dyDescent="0.2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9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23" customFormat="1" ht="12.75" x14ac:dyDescent="0.2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9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23" customFormat="1" ht="12.75" x14ac:dyDescent="0.2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9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23" customFormat="1" ht="12.75" x14ac:dyDescent="0.2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9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23" customFormat="1" ht="12.75" x14ac:dyDescent="0.2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9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23" customFormat="1" ht="12.75" x14ac:dyDescent="0.2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9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23" customFormat="1" ht="12.75" x14ac:dyDescent="0.2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9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23" customFormat="1" ht="12.75" x14ac:dyDescent="0.2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9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23" customFormat="1" ht="12.75" x14ac:dyDescent="0.2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9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23" customFormat="1" ht="12.75" x14ac:dyDescent="0.2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9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23" customFormat="1" ht="12.75" x14ac:dyDescent="0.2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9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23" customFormat="1" ht="12.75" x14ac:dyDescent="0.2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9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23" customFormat="1" ht="12.75" x14ac:dyDescent="0.2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9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23" customFormat="1" ht="12.75" x14ac:dyDescent="0.2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9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23" customFormat="1" ht="12.75" x14ac:dyDescent="0.2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9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23" customFormat="1" ht="12.75" x14ac:dyDescent="0.2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9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23" customFormat="1" ht="12.75" x14ac:dyDescent="0.2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9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23" customFormat="1" ht="12.75" x14ac:dyDescent="0.2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9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23" customFormat="1" ht="12.75" x14ac:dyDescent="0.2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9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23" customFormat="1" ht="12.75" x14ac:dyDescent="0.2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9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23" customFormat="1" ht="12.75" x14ac:dyDescent="0.2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9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23" customFormat="1" ht="12.75" x14ac:dyDescent="0.2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9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23" customFormat="1" ht="12.75" x14ac:dyDescent="0.2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9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23" customFormat="1" ht="12.75" x14ac:dyDescent="0.2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9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23" customFormat="1" ht="12.75" x14ac:dyDescent="0.2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9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23" customFormat="1" ht="12.75" x14ac:dyDescent="0.2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9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23" customFormat="1" ht="12.75" x14ac:dyDescent="0.2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9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23" customFormat="1" ht="12.75" x14ac:dyDescent="0.2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9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23" customFormat="1" ht="12.75" x14ac:dyDescent="0.2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9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23" customFormat="1" ht="12.75" x14ac:dyDescent="0.2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9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23" customFormat="1" ht="12.75" x14ac:dyDescent="0.2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9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23" customFormat="1" ht="12.75" x14ac:dyDescent="0.2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9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23" customFormat="1" ht="12.75" x14ac:dyDescent="0.2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9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23" customFormat="1" ht="12.75" x14ac:dyDescent="0.2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9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23" customFormat="1" ht="12.75" x14ac:dyDescent="0.2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9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23" customFormat="1" ht="12.75" x14ac:dyDescent="0.2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9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23" customFormat="1" ht="12.75" x14ac:dyDescent="0.2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9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23" customFormat="1" ht="12.75" x14ac:dyDescent="0.2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9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23" customFormat="1" ht="12.75" x14ac:dyDescent="0.2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9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23" customFormat="1" ht="12.75" x14ac:dyDescent="0.2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9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23" customFormat="1" ht="12.75" x14ac:dyDescent="0.2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9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23" customFormat="1" ht="12.75" x14ac:dyDescent="0.2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9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23" customFormat="1" ht="12.75" x14ac:dyDescent="0.2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9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23" customFormat="1" ht="12.75" x14ac:dyDescent="0.2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9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23" customFormat="1" ht="12.75" x14ac:dyDescent="0.2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9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23" customFormat="1" ht="12.75" x14ac:dyDescent="0.2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9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23" customFormat="1" ht="12.75" x14ac:dyDescent="0.2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9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23" customFormat="1" ht="12.75" x14ac:dyDescent="0.2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9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23" customFormat="1" ht="12.75" x14ac:dyDescent="0.2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9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23" customFormat="1" ht="12.75" x14ac:dyDescent="0.2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9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23" customFormat="1" ht="12.75" x14ac:dyDescent="0.2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9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23" customFormat="1" ht="12.75" x14ac:dyDescent="0.2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9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23" customFormat="1" ht="12.75" x14ac:dyDescent="0.2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9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23" customFormat="1" ht="12.75" x14ac:dyDescent="0.2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9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23" customFormat="1" ht="12.75" x14ac:dyDescent="0.2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9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23" customFormat="1" ht="12.75" x14ac:dyDescent="0.2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9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23" customFormat="1" ht="12.75" x14ac:dyDescent="0.2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9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23" customFormat="1" ht="12.75" x14ac:dyDescent="0.2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9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23" customFormat="1" ht="12.75" x14ac:dyDescent="0.2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9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23" customFormat="1" ht="12.75" x14ac:dyDescent="0.2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9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23" customFormat="1" ht="12.75" x14ac:dyDescent="0.2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9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23" customFormat="1" ht="12.75" x14ac:dyDescent="0.2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9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23" customFormat="1" ht="12.75" x14ac:dyDescent="0.2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9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23" customFormat="1" ht="12.75" x14ac:dyDescent="0.2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9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23" customFormat="1" ht="12.75" x14ac:dyDescent="0.2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9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23" customFormat="1" ht="12.75" x14ac:dyDescent="0.2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9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23" customFormat="1" ht="12.75" x14ac:dyDescent="0.2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9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23" customFormat="1" ht="12.75" x14ac:dyDescent="0.2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9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23" customFormat="1" ht="12.75" x14ac:dyDescent="0.2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9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23" customFormat="1" ht="12.75" x14ac:dyDescent="0.2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9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23" customFormat="1" ht="12.75" x14ac:dyDescent="0.2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9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23" customFormat="1" ht="12.75" x14ac:dyDescent="0.2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9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23" customFormat="1" ht="12.75" x14ac:dyDescent="0.2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9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23" customFormat="1" ht="12.75" x14ac:dyDescent="0.2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9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23" customFormat="1" ht="12.75" x14ac:dyDescent="0.2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9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23" customFormat="1" ht="12.75" x14ac:dyDescent="0.2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9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23" customFormat="1" ht="12.75" x14ac:dyDescent="0.2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9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23" customFormat="1" ht="12.75" x14ac:dyDescent="0.2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9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23" customFormat="1" ht="12.75" x14ac:dyDescent="0.2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9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23" customFormat="1" ht="12.75" x14ac:dyDescent="0.2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9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23" customFormat="1" ht="12.75" x14ac:dyDescent="0.2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9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23" customFormat="1" ht="12.75" x14ac:dyDescent="0.2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9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23" customFormat="1" ht="12.75" x14ac:dyDescent="0.2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9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23" customFormat="1" ht="12.75" x14ac:dyDescent="0.2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9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23" customFormat="1" ht="12.75" x14ac:dyDescent="0.2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9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23" customFormat="1" ht="12.75" x14ac:dyDescent="0.2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9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23" customFormat="1" ht="12.75" x14ac:dyDescent="0.2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9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23" customFormat="1" ht="12.75" x14ac:dyDescent="0.2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9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23" customFormat="1" ht="12.75" x14ac:dyDescent="0.2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9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23" customFormat="1" ht="12.75" x14ac:dyDescent="0.2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9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23" customFormat="1" ht="12.75" x14ac:dyDescent="0.2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9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23" customFormat="1" ht="12.75" x14ac:dyDescent="0.2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9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23" customFormat="1" ht="12.75" x14ac:dyDescent="0.2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9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23" customFormat="1" ht="12.75" x14ac:dyDescent="0.2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9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23" customFormat="1" ht="12.75" x14ac:dyDescent="0.2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9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23" customFormat="1" ht="12.75" x14ac:dyDescent="0.2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9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23" customFormat="1" ht="12.75" x14ac:dyDescent="0.2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9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23" customFormat="1" ht="12.75" x14ac:dyDescent="0.2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9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23" customFormat="1" ht="12.75" x14ac:dyDescent="0.2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9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23" customFormat="1" ht="12.75" x14ac:dyDescent="0.2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9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23" customFormat="1" ht="12.75" x14ac:dyDescent="0.2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9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23" customFormat="1" ht="12.75" x14ac:dyDescent="0.2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9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23" customFormat="1" ht="12.75" x14ac:dyDescent="0.2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9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23" customFormat="1" ht="12.75" x14ac:dyDescent="0.2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9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23" customFormat="1" ht="12.75" x14ac:dyDescent="0.2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9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23" customFormat="1" ht="12.75" x14ac:dyDescent="0.2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9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23" customFormat="1" ht="12.75" x14ac:dyDescent="0.2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9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23" customFormat="1" ht="12.75" x14ac:dyDescent="0.2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9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23" customFormat="1" ht="12.75" x14ac:dyDescent="0.2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9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23" customFormat="1" ht="12.75" x14ac:dyDescent="0.2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9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23" customFormat="1" ht="12.75" x14ac:dyDescent="0.2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9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23" customFormat="1" ht="12.75" x14ac:dyDescent="0.2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9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23" customFormat="1" ht="12.75" x14ac:dyDescent="0.2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9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23" customFormat="1" ht="12.75" x14ac:dyDescent="0.2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9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23" customFormat="1" ht="12.75" x14ac:dyDescent="0.2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9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23" customFormat="1" ht="12.75" x14ac:dyDescent="0.2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9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23" customFormat="1" ht="12.75" x14ac:dyDescent="0.2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9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23" customFormat="1" ht="12.75" x14ac:dyDescent="0.2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9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23" customFormat="1" ht="12.75" x14ac:dyDescent="0.2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9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23" customFormat="1" ht="12.75" x14ac:dyDescent="0.2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9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23" customFormat="1" ht="12.75" x14ac:dyDescent="0.2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9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23" customFormat="1" ht="12.75" x14ac:dyDescent="0.2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9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23" customFormat="1" ht="12.75" x14ac:dyDescent="0.2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9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23" customFormat="1" ht="12.75" x14ac:dyDescent="0.2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9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23" customFormat="1" ht="12.75" x14ac:dyDescent="0.2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9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23" customFormat="1" ht="12.75" x14ac:dyDescent="0.2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9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23" customFormat="1" ht="12.75" x14ac:dyDescent="0.2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9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23" customFormat="1" ht="12.75" x14ac:dyDescent="0.2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9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23" customFormat="1" ht="12.75" x14ac:dyDescent="0.2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9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23" customFormat="1" ht="12.75" x14ac:dyDescent="0.2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9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23" customFormat="1" ht="12.75" x14ac:dyDescent="0.2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9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23" customFormat="1" ht="12.75" x14ac:dyDescent="0.2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9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23" customFormat="1" ht="12.75" x14ac:dyDescent="0.2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9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23" customFormat="1" ht="12.75" x14ac:dyDescent="0.2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9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23" customFormat="1" ht="12.75" x14ac:dyDescent="0.2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9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23" customFormat="1" ht="12.75" x14ac:dyDescent="0.2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9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23" customFormat="1" ht="12.75" x14ac:dyDescent="0.2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9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23" customFormat="1" ht="12.75" x14ac:dyDescent="0.2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9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23" customFormat="1" ht="12.75" x14ac:dyDescent="0.2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9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23" customFormat="1" ht="12.75" x14ac:dyDescent="0.2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9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23" customFormat="1" ht="12.75" x14ac:dyDescent="0.2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9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23" customFormat="1" ht="12.75" x14ac:dyDescent="0.2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9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23" customFormat="1" ht="12.75" x14ac:dyDescent="0.2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9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23" customFormat="1" ht="12.75" x14ac:dyDescent="0.2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9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23" customFormat="1" ht="12.75" x14ac:dyDescent="0.2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9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23" customFormat="1" ht="12.75" x14ac:dyDescent="0.2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9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23" customFormat="1" ht="12.75" x14ac:dyDescent="0.2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9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23" customFormat="1" ht="12.75" x14ac:dyDescent="0.2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9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23" customFormat="1" ht="12.75" x14ac:dyDescent="0.2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9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23" customFormat="1" ht="12.75" x14ac:dyDescent="0.2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9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23" customFormat="1" ht="12.75" x14ac:dyDescent="0.2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9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23" customFormat="1" ht="12.75" x14ac:dyDescent="0.2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9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23" customFormat="1" ht="12.75" x14ac:dyDescent="0.2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9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23" customFormat="1" ht="12.75" x14ac:dyDescent="0.2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9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223" customFormat="1" ht="12.75" x14ac:dyDescent="0.2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9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223" customFormat="1" ht="12.75" x14ac:dyDescent="0.2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9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223" customFormat="1" ht="12.75" x14ac:dyDescent="0.2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9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223" customFormat="1" ht="12.75" x14ac:dyDescent="0.2">
      <c r="A931" s="10"/>
      <c r="B931" s="17"/>
      <c r="C931" s="10"/>
      <c r="D931" s="10"/>
      <c r="E931" s="10"/>
      <c r="F931" s="10"/>
      <c r="G931" s="10"/>
      <c r="H931" s="9"/>
      <c r="I931" s="9"/>
      <c r="J931" s="10"/>
      <c r="K931" s="9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223" customFormat="1" ht="12.75" x14ac:dyDescent="0.2">
      <c r="A932" s="10"/>
      <c r="B932" s="17"/>
      <c r="C932" s="10"/>
      <c r="D932" s="10"/>
      <c r="E932" s="10"/>
      <c r="F932" s="10"/>
      <c r="G932" s="10"/>
      <c r="H932" s="9"/>
      <c r="I932" s="9"/>
      <c r="J932" s="10"/>
      <c r="K932" s="9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223" customFormat="1" ht="12.75" x14ac:dyDescent="0.2">
      <c r="A933" s="10"/>
      <c r="B933" s="17"/>
      <c r="C933" s="10"/>
      <c r="D933" s="10"/>
      <c r="E933" s="10"/>
      <c r="F933" s="10"/>
      <c r="G933" s="10"/>
      <c r="H933" s="9"/>
      <c r="I933" s="9"/>
      <c r="J933" s="10"/>
      <c r="K933" s="9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223" customFormat="1" ht="12.75" x14ac:dyDescent="0.2">
      <c r="A934" s="10"/>
      <c r="B934" s="17"/>
      <c r="C934" s="10"/>
      <c r="D934" s="10"/>
      <c r="E934" s="10"/>
      <c r="F934" s="10"/>
      <c r="G934" s="10"/>
      <c r="H934" s="9"/>
      <c r="I934" s="9"/>
      <c r="J934" s="10"/>
      <c r="K934" s="9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223" customFormat="1" ht="12.75" x14ac:dyDescent="0.2">
      <c r="A935" s="10"/>
      <c r="B935" s="17"/>
      <c r="C935" s="10"/>
      <c r="D935" s="10"/>
      <c r="E935" s="10"/>
      <c r="F935" s="10"/>
      <c r="G935" s="10"/>
      <c r="H935" s="9"/>
      <c r="I935" s="9"/>
      <c r="J935" s="10"/>
      <c r="K935" s="9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  <row r="936" spans="1:46" s="223" customFormat="1" ht="12.75" x14ac:dyDescent="0.2">
      <c r="A936" s="10"/>
      <c r="B936" s="17"/>
      <c r="C936" s="10"/>
      <c r="D936" s="10"/>
      <c r="E936" s="10"/>
      <c r="F936" s="10"/>
      <c r="G936" s="10"/>
      <c r="H936" s="9"/>
      <c r="I936" s="9"/>
      <c r="J936" s="10"/>
      <c r="K936" s="9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T936"/>
    </row>
    <row r="937" spans="1:46" s="223" customFormat="1" ht="12.75" x14ac:dyDescent="0.2">
      <c r="A937" s="10"/>
      <c r="B937" s="17"/>
      <c r="C937" s="10"/>
      <c r="D937" s="10"/>
      <c r="E937" s="10"/>
      <c r="F937" s="10"/>
      <c r="G937" s="10"/>
      <c r="H937" s="9"/>
      <c r="I937" s="9"/>
      <c r="J937" s="10"/>
      <c r="K937" s="9"/>
      <c r="L937" s="10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T937"/>
    </row>
    <row r="938" spans="1:46" s="223" customFormat="1" ht="12.75" x14ac:dyDescent="0.2">
      <c r="A938" s="10"/>
      <c r="B938" s="17"/>
      <c r="C938" s="10"/>
      <c r="D938" s="10"/>
      <c r="E938" s="10"/>
      <c r="F938" s="10"/>
      <c r="G938" s="10"/>
      <c r="H938" s="9"/>
      <c r="I938" s="9"/>
      <c r="J938" s="10"/>
      <c r="K938" s="9"/>
      <c r="L938" s="10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T938"/>
    </row>
    <row r="939" spans="1:46" s="223" customFormat="1" ht="12.75" x14ac:dyDescent="0.2">
      <c r="A939" s="10"/>
      <c r="B939" s="17"/>
      <c r="C939" s="10"/>
      <c r="D939" s="10"/>
      <c r="E939" s="10"/>
      <c r="F939" s="10"/>
      <c r="G939" s="10"/>
      <c r="H939" s="9"/>
      <c r="I939" s="9"/>
      <c r="J939" s="10"/>
      <c r="K939" s="9"/>
      <c r="L939" s="10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T939"/>
    </row>
    <row r="940" spans="1:46" s="223" customFormat="1" ht="12.75" x14ac:dyDescent="0.2">
      <c r="A940" s="10"/>
      <c r="B940" s="17"/>
      <c r="C940" s="10"/>
      <c r="D940" s="10"/>
      <c r="E940" s="10"/>
      <c r="F940" s="10"/>
      <c r="G940" s="10"/>
      <c r="H940" s="9"/>
      <c r="I940" s="9"/>
      <c r="J940" s="10"/>
      <c r="K940" s="9"/>
      <c r="L940" s="1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T940"/>
    </row>
    <row r="941" spans="1:46" s="223" customFormat="1" ht="12.75" x14ac:dyDescent="0.2">
      <c r="A941" s="10"/>
      <c r="B941" s="17"/>
      <c r="C941" s="10"/>
      <c r="D941" s="10"/>
      <c r="E941" s="10"/>
      <c r="F941" s="10"/>
      <c r="G941" s="10"/>
      <c r="H941" s="9"/>
      <c r="I941" s="9"/>
      <c r="J941" s="10"/>
      <c r="K941" s="9"/>
      <c r="L941" s="10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T941"/>
    </row>
    <row r="942" spans="1:46" s="223" customFormat="1" ht="12.75" x14ac:dyDescent="0.2">
      <c r="A942" s="10"/>
      <c r="B942" s="17"/>
      <c r="C942" s="10"/>
      <c r="D942" s="10"/>
      <c r="E942" s="10"/>
      <c r="F942" s="10"/>
      <c r="G942" s="10"/>
      <c r="H942" s="9"/>
      <c r="I942" s="9"/>
      <c r="J942" s="10"/>
      <c r="K942" s="9"/>
      <c r="L942" s="10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T942"/>
    </row>
    <row r="943" spans="1:46" s="223" customFormat="1" ht="12.75" x14ac:dyDescent="0.2">
      <c r="A943" s="10"/>
      <c r="B943" s="17"/>
      <c r="C943" s="10"/>
      <c r="D943" s="10"/>
      <c r="E943" s="10"/>
      <c r="F943" s="10"/>
      <c r="G943" s="10"/>
      <c r="H943" s="9"/>
      <c r="I943" s="9"/>
      <c r="J943" s="10"/>
      <c r="K943" s="9"/>
      <c r="L943" s="10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T943"/>
    </row>
    <row r="944" spans="1:46" s="223" customFormat="1" ht="12.75" x14ac:dyDescent="0.2">
      <c r="A944" s="10"/>
      <c r="B944" s="17"/>
      <c r="C944" s="10"/>
      <c r="D944" s="10"/>
      <c r="E944" s="10"/>
      <c r="F944" s="10"/>
      <c r="G944" s="10"/>
      <c r="H944" s="9"/>
      <c r="I944" s="9"/>
      <c r="J944" s="10"/>
      <c r="K944" s="9"/>
      <c r="L944" s="10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T944"/>
    </row>
    <row r="945" spans="1:46" s="223" customFormat="1" ht="12.75" x14ac:dyDescent="0.2">
      <c r="A945" s="10"/>
      <c r="B945" s="17"/>
      <c r="C945" s="10"/>
      <c r="D945" s="10"/>
      <c r="E945" s="10"/>
      <c r="F945" s="10"/>
      <c r="G945" s="10"/>
      <c r="H945" s="9"/>
      <c r="I945" s="9"/>
      <c r="J945" s="10"/>
      <c r="K945" s="9"/>
      <c r="L945" s="10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T945"/>
    </row>
    <row r="946" spans="1:46" s="223" customFormat="1" ht="12.75" x14ac:dyDescent="0.2">
      <c r="A946" s="10"/>
      <c r="B946" s="17"/>
      <c r="C946" s="10"/>
      <c r="D946" s="10"/>
      <c r="E946" s="10"/>
      <c r="F946" s="10"/>
      <c r="G946" s="10"/>
      <c r="H946" s="9"/>
      <c r="I946" s="9"/>
      <c r="J946" s="10"/>
      <c r="K946" s="9"/>
      <c r="L946" s="10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T946"/>
    </row>
    <row r="947" spans="1:46" s="223" customFormat="1" ht="12.75" x14ac:dyDescent="0.2">
      <c r="A947" s="10"/>
      <c r="B947" s="17"/>
      <c r="C947" s="10"/>
      <c r="D947" s="10"/>
      <c r="E947" s="10"/>
      <c r="F947" s="10"/>
      <c r="G947" s="10"/>
      <c r="H947" s="9"/>
      <c r="I947" s="9"/>
      <c r="J947" s="10"/>
      <c r="K947" s="9"/>
      <c r="L947" s="10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T947"/>
    </row>
    <row r="948" spans="1:46" s="223" customFormat="1" ht="12.75" x14ac:dyDescent="0.2">
      <c r="A948" s="10"/>
      <c r="B948" s="17"/>
      <c r="C948" s="10"/>
      <c r="D948" s="10"/>
      <c r="E948" s="10"/>
      <c r="F948" s="10"/>
      <c r="G948" s="10"/>
      <c r="H948" s="9"/>
      <c r="I948" s="9"/>
      <c r="J948" s="10"/>
      <c r="K948" s="9"/>
      <c r="L948" s="10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T948"/>
    </row>
    <row r="949" spans="1:46" s="223" customFormat="1" ht="15" customHeight="1" x14ac:dyDescent="0.2">
      <c r="A949" s="10"/>
      <c r="B949" s="10"/>
      <c r="C949" s="10"/>
      <c r="D949" s="10"/>
      <c r="E949" s="10"/>
      <c r="F949" s="10"/>
      <c r="G949" s="10"/>
      <c r="H949" s="9"/>
      <c r="I949" s="9"/>
      <c r="J949" s="10"/>
      <c r="K949" s="9"/>
      <c r="L949" s="10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T949"/>
    </row>
    <row r="950" spans="1:46" s="223" customFormat="1" ht="15" customHeight="1" x14ac:dyDescent="0.2">
      <c r="A950" s="10"/>
      <c r="B950" s="10"/>
      <c r="C950" s="10"/>
      <c r="D950" s="10"/>
      <c r="E950" s="10"/>
      <c r="F950" s="10"/>
      <c r="G950" s="10"/>
      <c r="H950" s="9"/>
      <c r="I950" s="9"/>
      <c r="J950" s="10"/>
      <c r="K950" s="9"/>
      <c r="L950" s="1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T950"/>
    </row>
  </sheetData>
  <autoFilter ref="A5:AS33" xr:uid="{63CC3BBF-B5BE-41AA-970B-20BF7157863F}">
    <sortState xmlns:xlrd2="http://schemas.microsoft.com/office/spreadsheetml/2017/richdata2" ref="A6:AS33">
      <sortCondition ref="M5:M33"/>
    </sortState>
  </autoFilter>
  <mergeCells count="4">
    <mergeCell ref="AF3:AI3"/>
    <mergeCell ref="AJ3:AM3"/>
    <mergeCell ref="AN3:AQ3"/>
    <mergeCell ref="D4:E4"/>
  </mergeCells>
  <conditionalFormatting sqref="H7:I7">
    <cfRule type="expression" dxfId="22" priority="23">
      <formula>H7&lt;&gt;AR7</formula>
    </cfRule>
  </conditionalFormatting>
  <conditionalFormatting sqref="H10:I10">
    <cfRule type="expression" dxfId="21" priority="22">
      <formula>H10&lt;&gt;AR10</formula>
    </cfRule>
  </conditionalFormatting>
  <conditionalFormatting sqref="H11:I11">
    <cfRule type="expression" dxfId="20" priority="21">
      <formula>H11&lt;&gt;AR11</formula>
    </cfRule>
  </conditionalFormatting>
  <conditionalFormatting sqref="H12:I12">
    <cfRule type="expression" dxfId="19" priority="20">
      <formula>H12&lt;&gt;AR12</formula>
    </cfRule>
  </conditionalFormatting>
  <conditionalFormatting sqref="H14:I14">
    <cfRule type="expression" dxfId="18" priority="19">
      <formula>H14&lt;&gt;AR14</formula>
    </cfRule>
  </conditionalFormatting>
  <conditionalFormatting sqref="H15:I15">
    <cfRule type="expression" dxfId="17" priority="18">
      <formula>H15&lt;&gt;AR15</formula>
    </cfRule>
  </conditionalFormatting>
  <conditionalFormatting sqref="H17:I17">
    <cfRule type="expression" dxfId="16" priority="17">
      <formula>H17&lt;&gt;AR17</formula>
    </cfRule>
  </conditionalFormatting>
  <conditionalFormatting sqref="H19:I19">
    <cfRule type="expression" dxfId="15" priority="16">
      <formula>H19&lt;&gt;AR19</formula>
    </cfRule>
  </conditionalFormatting>
  <conditionalFormatting sqref="H21:I21">
    <cfRule type="expression" dxfId="14" priority="15">
      <formula>H21&lt;&gt;AR21</formula>
    </cfRule>
  </conditionalFormatting>
  <conditionalFormatting sqref="H22:I22">
    <cfRule type="expression" dxfId="13" priority="14">
      <formula>H22&lt;&gt;AR22</formula>
    </cfRule>
  </conditionalFormatting>
  <conditionalFormatting sqref="H6:I6">
    <cfRule type="expression" dxfId="12" priority="13">
      <formula>H6&lt;&gt;AR6</formula>
    </cfRule>
  </conditionalFormatting>
  <conditionalFormatting sqref="H8:I8">
    <cfRule type="expression" dxfId="11" priority="12">
      <formula>H8&lt;&gt;AR8</formula>
    </cfRule>
  </conditionalFormatting>
  <conditionalFormatting sqref="H13:I13">
    <cfRule type="expression" dxfId="10" priority="11">
      <formula>H13&lt;&gt;AR13</formula>
    </cfRule>
  </conditionalFormatting>
  <conditionalFormatting sqref="H23:I23">
    <cfRule type="expression" dxfId="9" priority="10">
      <formula>H23&lt;&gt;AR23</formula>
    </cfRule>
  </conditionalFormatting>
  <conditionalFormatting sqref="H25:I25">
    <cfRule type="expression" dxfId="8" priority="9">
      <formula>H25&lt;&gt;AR25</formula>
    </cfRule>
  </conditionalFormatting>
  <conditionalFormatting sqref="H26:I26">
    <cfRule type="expression" dxfId="7" priority="8">
      <formula>H26&lt;&gt;AR26</formula>
    </cfRule>
  </conditionalFormatting>
  <conditionalFormatting sqref="H27:I27">
    <cfRule type="expression" dxfId="6" priority="7">
      <formula>H27&lt;&gt;AR27</formula>
    </cfRule>
  </conditionalFormatting>
  <conditionalFormatting sqref="H28:I28">
    <cfRule type="expression" dxfId="5" priority="6">
      <formula>H28&lt;&gt;AR28</formula>
    </cfRule>
  </conditionalFormatting>
  <conditionalFormatting sqref="H30:I30">
    <cfRule type="expression" dxfId="4" priority="5">
      <formula>H30&lt;&gt;AR30</formula>
    </cfRule>
  </conditionalFormatting>
  <conditionalFormatting sqref="H20:I20">
    <cfRule type="expression" dxfId="3" priority="4">
      <formula>H20&lt;&gt;AR20</formula>
    </cfRule>
  </conditionalFormatting>
  <conditionalFormatting sqref="H31:I31">
    <cfRule type="expression" dxfId="2" priority="3">
      <formula>H31&lt;&gt;AR31</formula>
    </cfRule>
  </conditionalFormatting>
  <conditionalFormatting sqref="H32:I32">
    <cfRule type="expression" dxfId="1" priority="2">
      <formula>H32&lt;&gt;AR32</formula>
    </cfRule>
  </conditionalFormatting>
  <conditionalFormatting sqref="H33:I33">
    <cfRule type="expression" dxfId="0" priority="1">
      <formula>H33&lt;&gt;AR33</formula>
    </cfRule>
  </conditionalFormatting>
  <dataValidations count="2">
    <dataValidation type="list" allowBlank="1" sqref="AR17:AS17 AR6:AS8 H6:I8 AR19:AS23 H19:I23 AR30:AS33 AR25:AS28 H25:I28 H30:I33 H10:I15 AR10:AS15 H17:I17" xr:uid="{D5A343CA-B245-4ABB-A23B-BCC01285EB6D}">
      <formula1>$AF$1:$AG$1</formula1>
    </dataValidation>
    <dataValidation type="list" allowBlank="1" showInputMessage="1" prompt="Click and enter a value from range '2016'!AC2:AE2" sqref="E3" xr:uid="{86C93144-AC8F-40B5-858B-CF4E48DD550F}">
      <formula1>$AF$2:$AH$2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Sammendrag 1409</vt:lpstr>
      <vt:lpstr>1409</vt:lpstr>
      <vt:lpstr>'1409'!Utskriftsområde</vt:lpstr>
      <vt:lpstr>'Sammendrag 1409'!Utskriftsområde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2021-09-15T18:33:10Z</dcterms:created>
  <dcterms:modified xsi:type="dcterms:W3CDTF">2021-09-15T20:56:27Z</dcterms:modified>
</cp:coreProperties>
</file>